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6" activeTab="0"/>
  </bookViews>
  <sheets>
    <sheet name="Лист1" sheetId="1" r:id="rId1"/>
    <sheet name="Лист2" sheetId="2" r:id="rId2"/>
    <sheet name="налоговый потенциал на 2022год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<sst xmlns="http://schemas.openxmlformats.org/spreadsheetml/2006/main" count="309" uniqueCount="211">
  <si>
    <t>тыс.руб.</t>
  </si>
  <si>
    <t>Наименование</t>
  </si>
  <si>
    <t>Налоговые доходы</t>
  </si>
  <si>
    <t>Налог на вменённый доход для отдельных видов деятельности</t>
  </si>
  <si>
    <t>Единый сельскохозяйственный налог</t>
  </si>
  <si>
    <t>Плата за патент</t>
  </si>
  <si>
    <t>Госпошлина</t>
  </si>
  <si>
    <t>Неналоговые доходы</t>
  </si>
  <si>
    <t>Проценты, получаемые от предоставления бюджетных кредитов внутри страны за счет средств бюджетов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</si>
  <si>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</si>
  <si>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</si>
  <si>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</si>
  <si>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мр Кинельский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</si>
  <si>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</si>
  <si>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</si>
  <si>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</si>
  <si>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Всего доходов</t>
  </si>
  <si>
    <t>Безвозмездные поступления</t>
  </si>
  <si>
    <t>В том числе:</t>
  </si>
  <si>
    <t>Дотации бюджетам субъектов РФ и муниципальных  образований</t>
  </si>
  <si>
    <t>Дотации  бюджетам муниципальных районов на выравнивание бюджетной обеспеченности</t>
  </si>
  <si>
    <t>Субсидии бюджетам субъектов РФ и муниципальных  образований</t>
  </si>
  <si>
    <t>Субсидии по оплате ст-ти набора продуктов питания для детей в организованных органами местн самоупр-ия оздоровительных лагерях с дневным пребыванием детей в каникул. время.</t>
  </si>
  <si>
    <t>Субвенции бюджетам субъектов РФ и муниципальных образований</t>
  </si>
  <si>
    <t>Субвенции на выплату единовременного пособия при передаче ребенка на воспитание в семью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</si>
  <si>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</si>
  <si>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отдельных государственных полномочий Самарской области по созданию и организации деятельности административных комиссий  муниципальных районов Самарской области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</si>
  <si>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</si>
  <si>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Субвенции на исполнение отдельных государственных полномочий Самарской области в сфере архивного дела</t>
  </si>
  <si>
    <t>Субвенции на исполнение отдельных государственных полномочий Самарской области в сфере охраны окружающей среды</t>
  </si>
  <si>
    <t>Субвенции для исполнения органами госполномочий на поддержку с/х производства.</t>
  </si>
  <si>
    <t xml:space="preserve">Субвенции на исполнение отдельных государственных полномочий Самарской области в сфере градостроительной деятельности на территории Самарской области </t>
  </si>
  <si>
    <t>Субвенции на исполнение государственных полномочий Самарской области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</si>
  <si>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</si>
  <si>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Субвенции на приобритения жилья отдельным категориям граждан: инвалидам</t>
  </si>
  <si>
    <t>Субвенции на исполнение государственных полномочий Самарской области попредоставлению единовременной социальной выплаты на ремонт нуждающегося в ремонте жилого помещения, принадлежащего лицу из числа детей сирот и детей, оставшихся без попечения родителей, на праве единоличной собственности и находящегося на территории Самарской области</t>
  </si>
  <si>
    <t>Субвенции на предоставление дотаций поселениям</t>
  </si>
  <si>
    <t>Иные межбюджетные трансферты</t>
  </si>
  <si>
    <t>Межбюджетные трансферты, передаваемые бюджетам МР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</si>
  <si>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</si>
  <si>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2020 год</t>
  </si>
  <si>
    <t>Акцизы</t>
  </si>
  <si>
    <t>Субвенции на исполнение отдельных государственных полномочий Самарской области по осуществлению денежных выплат на вознаграждение, причитающееся приемному родителю, патронажному воспитателю</t>
  </si>
  <si>
    <t>КБК</t>
  </si>
  <si>
    <t>100 00000 00 0000 000</t>
  </si>
  <si>
    <t>101 02000 01 0000 110</t>
  </si>
  <si>
    <t>100 10300 01 0000 110</t>
  </si>
  <si>
    <t>108 00000 01 0000 110</t>
  </si>
  <si>
    <t>110 00000 00 0000 000</t>
  </si>
  <si>
    <t>111 03050 05 0000 120</t>
  </si>
  <si>
    <t>111 05000 05 0000 120</t>
  </si>
  <si>
    <t>111 05013 05 0000 120</t>
  </si>
  <si>
    <t>111 05035 05 0000 120</t>
  </si>
  <si>
    <t>111 09045 05 0003 120</t>
  </si>
  <si>
    <t>111 09045 05 0002 120</t>
  </si>
  <si>
    <t>111 09045 05 0000 120</t>
  </si>
  <si>
    <t>112 01000 01 0000 120</t>
  </si>
  <si>
    <t>113 00000 05 0000 130</t>
  </si>
  <si>
    <t>114 06000 05 0000 000</t>
  </si>
  <si>
    <t>114 02052 05 0000 410</t>
  </si>
  <si>
    <t>114 06013 05 0000 430</t>
  </si>
  <si>
    <t>116 00000 00 0000 140</t>
  </si>
  <si>
    <t>117 00000 00 0000 180</t>
  </si>
  <si>
    <t>200 00000 00 0000 000</t>
  </si>
  <si>
    <t>202 29999 05 0000 151</t>
  </si>
  <si>
    <t>202 30024 05 0000 151</t>
  </si>
  <si>
    <t>202 39999 05 0000 151</t>
  </si>
  <si>
    <t>202 30027 05 0000 151</t>
  </si>
  <si>
    <t xml:space="preserve">Налог на доходы физических лиц                 </t>
  </si>
  <si>
    <t>Приложение 1</t>
  </si>
  <si>
    <t>Субвенции бюджетам муниципальных районов на развитие молочного скотоводства</t>
  </si>
  <si>
    <t>2021 год</t>
  </si>
  <si>
    <t>111 05313 10 0000 120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</si>
  <si>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</si>
  <si>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</si>
  <si>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</si>
  <si>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</si>
  <si>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</si>
  <si>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</si>
  <si>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неналоговые доходы бюджетов муниципальных районов</t>
  </si>
  <si>
    <t xml:space="preserve">к пояснительной записке к 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                                           </t>
  </si>
  <si>
    <t>Кинельский на 2020-2022 года.</t>
  </si>
  <si>
    <t>2022 год</t>
  </si>
  <si>
    <t>2019 год</t>
  </si>
  <si>
    <t>Разница</t>
  </si>
  <si>
    <t>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</si>
  <si>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 автономных учреждений)</t>
  </si>
  <si>
    <t>60 % -21609,88</t>
  </si>
  <si>
    <t>2020-10%</t>
  </si>
  <si>
    <t>2021-2022 - 34 %</t>
  </si>
  <si>
    <t>Дотации на поддержку мер по обеспечению сбалансированности местных бюджетов</t>
  </si>
  <si>
    <t>Разница     (2020-2019)</t>
  </si>
  <si>
    <t>202 20000 05 0000 150</t>
  </si>
  <si>
    <t>202 10000 05 0000 150</t>
  </si>
  <si>
    <t>202 15001 05 0000 150</t>
  </si>
  <si>
    <t>202 15002 05 0000 150</t>
  </si>
  <si>
    <t>202 30000 05 0000 150</t>
  </si>
  <si>
    <t>202 39999 05 0000 150</t>
  </si>
  <si>
    <t>202 40000 05 0000 150</t>
  </si>
  <si>
    <t>207 05030 05 0000 150</t>
  </si>
  <si>
    <t>202 40014 05 0000 150</t>
  </si>
  <si>
    <t>Прочие безвозмездные поступления в бюджеты муниципальных районов</t>
  </si>
  <si>
    <t>219 00000 05 00000 150</t>
  </si>
  <si>
    <t>Возвраит остатков субсидий, субвенций и иных межбюджетных трансфертов, имеющих целевое назначеие, прошлых лет из бюджетов муниципальных районов</t>
  </si>
  <si>
    <t>Субсидии бюджетам муниципальных районов на формирование земельных участков для многодетных семей</t>
  </si>
  <si>
    <t>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также реализации мероприятий по заключению договоров с управляющими имуществом граждан в случаях, предусмотренных Гражданским кодексом РФ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</si>
  <si>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</si>
  <si>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105 01010 01 0000 110</t>
  </si>
  <si>
    <t>105 02010 01 0000 110</t>
  </si>
  <si>
    <t>105 03010 01 0000 110</t>
  </si>
  <si>
    <t>105 04020 02 0000 110</t>
  </si>
  <si>
    <t>Налог, взимаемый в связи с применением упрощенной системы налогообложения</t>
  </si>
  <si>
    <t>Плата за размещение и эксплуатацию нестационарных торговых объектов на территории муниципального района Кинельский</t>
  </si>
  <si>
    <t>ШТРАФЫ, САНКЦИИ, ВОЗМЕЩЕНИЕ УЩЕРБА</t>
  </si>
  <si>
    <t>Реестр</t>
  </si>
  <si>
    <t xml:space="preserve">доходов бюджета муниципального района </t>
  </si>
  <si>
    <t xml:space="preserve">Пояснение </t>
  </si>
  <si>
    <t>Отклонение 2021/2020</t>
  </si>
  <si>
    <t>Возврат остатков субсидий, субвенций и иных межбюджетных трансфертов, имеющих целевое назначеие, прошлых лет из бюджетов муниципальных районов</t>
  </si>
  <si>
    <t xml:space="preserve">Областной бюджет </t>
  </si>
  <si>
    <t>2023год</t>
  </si>
  <si>
    <t>2024 год</t>
  </si>
  <si>
    <t>отклонение 2022г. от плана на 31.08.2021</t>
  </si>
  <si>
    <t>2022-7%,2023-7,8%,2024-8,1%</t>
  </si>
  <si>
    <t>ожидаемое поступление в 2021г минус разовые 5000,0*3,8%, 2023-2024*4%</t>
  </si>
  <si>
    <t>Использован индекс потребительских цен 2022-3,8%,2023-2024-4%</t>
  </si>
  <si>
    <t>по факту поступления в 2020г.от Минимущества</t>
  </si>
  <si>
    <t>по факту поступления в 2021г., рост 3,8%</t>
  </si>
  <si>
    <t>Безвозмездные поступления от других бюджетов бюджетной системы Российской Федерации</t>
  </si>
  <si>
    <t>000 101 02000 01 0000 110</t>
  </si>
  <si>
    <t>000 105 01010 01 0000 110</t>
  </si>
  <si>
    <t>000 105 03010 01 0000 110</t>
  </si>
  <si>
    <t>000 100 00000 00 0000 000</t>
  </si>
  <si>
    <t>000 105 04020 02 0000 110</t>
  </si>
  <si>
    <t>000 108 00000 01 0000 110</t>
  </si>
  <si>
    <t>000 110 00000 00 0000 000</t>
  </si>
  <si>
    <t>000 111 03050 05 0000 120</t>
  </si>
  <si>
    <t>000 111 05000 05 0000 120</t>
  </si>
  <si>
    <t>000 111 05013 05 0000 120</t>
  </si>
  <si>
    <t>000 111 05313 10 0000 120</t>
  </si>
  <si>
    <t>000 111 05035 05 0000 120</t>
  </si>
  <si>
    <t>000 111 09045 05 0000 120</t>
  </si>
  <si>
    <t>000 111 09045 05 0003 120</t>
  </si>
  <si>
    <t>Субсидии на благоустройство территории в рамках программы "Формирование комфортной городской среды"</t>
  </si>
  <si>
    <t>по данным АД (КУМИ)</t>
  </si>
  <si>
    <t>по данным АД (Отдел по инвестициям, предпринимательству, потребительскому рынку и защите прав потрибителей)</t>
  </si>
  <si>
    <t>по данным АД (200,0 тыс.руб. - административная комиссия; 95,0 тыс.руб.отдел муницип. контроля; 1000,0 тыс. руб. - (возмещение убытков)</t>
  </si>
  <si>
    <t>по данным АД (Культура)</t>
  </si>
  <si>
    <t>тыс. рублей</t>
  </si>
  <si>
    <t>Налоговый потенциал</t>
  </si>
  <si>
    <t>Налог на доходы физических лиц</t>
  </si>
  <si>
    <t>Единый налог на вменён. доход</t>
  </si>
  <si>
    <t>Единый с/х налог</t>
  </si>
  <si>
    <t>Земельный налог</t>
  </si>
  <si>
    <t>Налог, взимаемый в связи с применением патентной системы налогообложения</t>
  </si>
  <si>
    <t>Налог на имущество физ. лиц</t>
  </si>
  <si>
    <t>(1)</t>
  </si>
  <si>
    <t>(4)=(5)+…+(11)</t>
  </si>
  <si>
    <t>(5)</t>
  </si>
  <si>
    <t>(6)</t>
  </si>
  <si>
    <t>(7)</t>
  </si>
  <si>
    <t>(8)</t>
  </si>
  <si>
    <t>(9)</t>
  </si>
  <si>
    <t>(10)</t>
  </si>
  <si>
    <t>(11)</t>
  </si>
  <si>
    <t>Консолидированный  налоговый потенциал муниципального района Кинельский на 2022 год</t>
  </si>
  <si>
    <t>По данным МУФ СО</t>
  </si>
  <si>
    <t xml:space="preserve">По данным УФА </t>
  </si>
  <si>
    <t>отклонение МУФ СО от УФА</t>
  </si>
  <si>
    <t xml:space="preserve">к пояснительной записке к  Решению Собрания представителей муниципального района Кинельский "О бюджете муниципального района Кинельский на 2022 год и на плановый период 2023 и 2024 годов"                                           </t>
  </si>
  <si>
    <t>000 202 30024 05 0000 150</t>
  </si>
  <si>
    <t>000 202 30027 05 0000 150</t>
  </si>
  <si>
    <t>000 202 39999 05 0000 150</t>
  </si>
  <si>
    <t>000 202 35082 05 0000 150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</si>
  <si>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</si>
  <si>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исполнение государственных полномочий Самарской области по предоставлению единовременной социальной выплаты на ремонт нуждающегося в ремонте жилого помещения, принадлежащего лицу из числа детей сирот и детей, оставшихся без попечения родителей, на праве единоличной собственности и находящегося на территории Самарской области</t>
  </si>
  <si>
    <t xml:space="preserve">Субвенция по обеспечению отдыха детей в каникулярное время в лагерях с дневным пребыванием детей, организованных образовательными организациями </t>
  </si>
  <si>
    <t xml:space="preserve">Субвенции на исполнение отдельных государственных полномочий Самарской области по организации мероприятий при росуществлении деятельности по обращению с животными без владельцев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</si>
  <si>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</si>
  <si>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000 202 30000 05 0000 150</t>
  </si>
  <si>
    <t>000 202 25555 05 0000 150</t>
  </si>
  <si>
    <r>
      <t xml:space="preserve">Субсидии бюджетам муниципальных районов </t>
    </r>
    <r>
      <rPr>
        <sz val="14"/>
        <color indexed="8"/>
        <rFont val="Times New Roman"/>
        <family val="1"/>
      </rPr>
      <t>на предоставление молодым семьям социальных выплат на приобретение жилья,  на реализацию мероприятий по обеспечению жильем молодых семей</t>
    </r>
  </si>
  <si>
    <t>000 112 01000 01 0000 120</t>
  </si>
  <si>
    <t>000 113 00000 05 0000 130</t>
  </si>
  <si>
    <t>000 114 06000 05 0000 000</t>
  </si>
  <si>
    <t>000 114 02052 05 0000 410</t>
  </si>
  <si>
    <t>000 114 06013 05 0000 430</t>
  </si>
  <si>
    <t>000 116 00000 00 0000 140</t>
  </si>
  <si>
    <t>000 117 00000 05 0000 180</t>
  </si>
  <si>
    <t>000 200 00000 00 0000 000</t>
  </si>
  <si>
    <t>000 202 00000 00 0000 000</t>
  </si>
  <si>
    <t>000 202 10000 05 0000 150</t>
  </si>
  <si>
    <t>000 202 15001 05 0000 150</t>
  </si>
  <si>
    <t>000 202 15002 05 0000 150</t>
  </si>
  <si>
    <t>000 202 20000 05 0000 150</t>
  </si>
  <si>
    <t>000 920 202 25497 05 0000 150</t>
  </si>
  <si>
    <t>000 202 40000 05 0000 150</t>
  </si>
  <si>
    <t>000 202 40014 05 0000 150</t>
  </si>
  <si>
    <t>000 207 05030 05 0000 150</t>
  </si>
  <si>
    <t>000 219 00000 05 00000 150</t>
  </si>
  <si>
    <t>Факт на 25.11.2021</t>
  </si>
  <si>
    <t>Ожидаемое поступление в 2021г(коллегия)</t>
  </si>
  <si>
    <t>Ожидаемое поступление в 2021г(2 чтение )</t>
  </si>
  <si>
    <t>План на 01.12.2021</t>
  </si>
  <si>
    <r>
      <t>план по даннымАД (</t>
    </r>
    <r>
      <rPr>
        <b/>
        <sz val="18"/>
        <rFont val="Times New Roman"/>
        <family val="1"/>
      </rPr>
      <t>МФЦ</t>
    </r>
    <r>
      <rPr>
        <sz val="18"/>
        <rFont val="Times New Roman"/>
        <family val="1"/>
      </rPr>
      <t>), Использован индекс потребительских цен 2022-3,8%,2023-2024-4%</t>
    </r>
  </si>
  <si>
    <t>2022 год             (1 чтение)</t>
  </si>
  <si>
    <t xml:space="preserve">2022 год            </t>
  </si>
  <si>
    <t xml:space="preserve">   РЕЕСТР</t>
  </si>
  <si>
    <t>Штрафы, санкции, возмещение ущерба</t>
  </si>
  <si>
    <t xml:space="preserve">                      доходов бюджета муниципального района </t>
  </si>
  <si>
    <t xml:space="preserve">                Кинельский на 2022-2024 года.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</si>
</sst>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%"/>
    <numFmt numFmtId="183" formatCode="#,##0.00000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sz val="11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8"/>
      <name val="Times New Roman"/>
      <family val="1"/>
    </font>
    <font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horizontal="right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72" fontId="1" fillId="33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 wrapText="1"/>
    </xf>
    <xf numFmtId="0" fontId="9" fillId="33" borderId="11" xfId="0" applyFont="1" applyFill="1" applyBorder="1" applyAlignment="1">
      <alignment/>
    </xf>
    <xf numFmtId="0" fontId="2" fillId="33" borderId="10" xfId="0" applyNumberFormat="1" applyFont="1" applyFill="1" applyBorder="1" applyAlignment="1">
      <alignment vertical="center" wrapText="1"/>
    </xf>
    <xf numFmtId="2" fontId="2" fillId="33" borderId="0" xfId="0" applyNumberFormat="1" applyFont="1" applyFill="1" applyAlignment="1">
      <alignment horizontal="justify" vertical="center" wrapText="1"/>
    </xf>
    <xf numFmtId="0" fontId="2" fillId="33" borderId="10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/>
    </xf>
    <xf numFmtId="172" fontId="4" fillId="3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2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vertical="center" wrapText="1"/>
    </xf>
    <xf numFmtId="172" fontId="4" fillId="13" borderId="11" xfId="0" applyNumberFormat="1" applyFont="1" applyFill="1" applyBorder="1" applyAlignment="1">
      <alignment horizontal="center" vertical="center"/>
    </xf>
    <xf numFmtId="172" fontId="4" fillId="8" borderId="11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vertical="center" wrapText="1"/>
    </xf>
    <xf numFmtId="172" fontId="11" fillId="33" borderId="11" xfId="0" applyNumberFormat="1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172" fontId="3" fillId="13" borderId="11" xfId="0" applyNumberFormat="1" applyFont="1" applyFill="1" applyBorder="1" applyAlignment="1">
      <alignment horizontal="center" vertical="center"/>
    </xf>
    <xf numFmtId="172" fontId="3" fillId="8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 horizontal="center" vertical="center"/>
    </xf>
    <xf numFmtId="172" fontId="8" fillId="0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 wrapText="1"/>
    </xf>
    <xf numFmtId="172" fontId="2" fillId="0" borderId="11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172" fontId="4" fillId="0" borderId="10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3" fillId="0" borderId="11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vertical="center" wrapText="1"/>
    </xf>
    <xf numFmtId="2" fontId="4" fillId="33" borderId="0" xfId="0" applyNumberFormat="1" applyFont="1" applyFill="1" applyAlignment="1">
      <alignment horizontal="justify" vertical="center" wrapText="1"/>
    </xf>
    <xf numFmtId="0" fontId="4" fillId="33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14" fillId="33" borderId="0" xfId="53" applyFont="1" applyFill="1" applyAlignment="1">
      <alignment vertical="center"/>
      <protection/>
    </xf>
    <xf numFmtId="0" fontId="14" fillId="0" borderId="0" xfId="53" applyFont="1" applyFill="1" applyAlignment="1">
      <alignment vertical="center"/>
      <protection/>
    </xf>
    <xf numFmtId="0" fontId="16" fillId="0" borderId="0" xfId="53" applyFont="1" applyFill="1" applyAlignment="1">
      <alignment horizontal="right" vertical="center"/>
      <protection/>
    </xf>
    <xf numFmtId="0" fontId="14" fillId="35" borderId="11" xfId="53" applyFont="1" applyFill="1" applyBorder="1" applyAlignment="1">
      <alignment horizontal="center" vertical="center" wrapText="1"/>
      <protection/>
    </xf>
    <xf numFmtId="0" fontId="14" fillId="35" borderId="11" xfId="53" applyNumberFormat="1" applyFont="1" applyFill="1" applyBorder="1" applyAlignment="1" applyProtection="1">
      <alignment horizontal="center" vertical="center" wrapText="1"/>
      <protection/>
    </xf>
    <xf numFmtId="49" fontId="14" fillId="35" borderId="11" xfId="53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17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172" fontId="21" fillId="0" borderId="11" xfId="0" applyNumberFormat="1" applyFont="1" applyFill="1" applyBorder="1" applyAlignment="1">
      <alignment horizontal="center" vertical="center"/>
    </xf>
    <xf numFmtId="172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/>
    </xf>
    <xf numFmtId="172" fontId="19" fillId="0" borderId="0" xfId="0" applyNumberFormat="1" applyFont="1" applyAlignment="1">
      <alignment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1" fillId="33" borderId="11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172" fontId="57" fillId="0" borderId="10" xfId="0" applyNumberFormat="1" applyFont="1" applyFill="1" applyBorder="1" applyAlignment="1">
      <alignment horizontal="center" vertical="center" wrapText="1"/>
    </xf>
    <xf numFmtId="172" fontId="57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/>
    </xf>
    <xf numFmtId="0" fontId="22" fillId="0" borderId="0" xfId="0" applyFont="1" applyAlignment="1">
      <alignment wrapText="1"/>
    </xf>
    <xf numFmtId="0" fontId="3" fillId="0" borderId="0" xfId="0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72" fontId="4" fillId="0" borderId="0" xfId="0" applyNumberFormat="1" applyFont="1" applyFill="1" applyAlignment="1">
      <alignment horizontal="center" vertical="top" wrapText="1"/>
    </xf>
    <xf numFmtId="172" fontId="2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5" fillId="33" borderId="0" xfId="53" applyNumberFormat="1" applyFont="1" applyFill="1" applyBorder="1" applyAlignment="1" applyProtection="1">
      <alignment horizontal="center" vertical="center" wrapText="1"/>
      <protection/>
    </xf>
    <xf numFmtId="0" fontId="17" fillId="0" borderId="0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tabSelected="1" zoomScale="80" zoomScaleNormal="80" zoomScalePageLayoutView="0" workbookViewId="0" topLeftCell="A1">
      <selection activeCell="H3" sqref="H3:L3"/>
    </sheetView>
  </sheetViews>
  <sheetFormatPr defaultColWidth="9.125" defaultRowHeight="12.75"/>
  <cols>
    <col min="1" max="1" width="34.00390625" style="118" customWidth="1"/>
    <col min="2" max="2" width="65.875" style="61" customWidth="1"/>
    <col min="3" max="3" width="15.50390625" style="118" hidden="1" customWidth="1"/>
    <col min="4" max="4" width="17.50390625" style="118" hidden="1" customWidth="1"/>
    <col min="5" max="5" width="17.375" style="98" hidden="1" customWidth="1"/>
    <col min="6" max="6" width="21.625" style="98" hidden="1" customWidth="1"/>
    <col min="7" max="7" width="22.125" style="98" hidden="1" customWidth="1"/>
    <col min="8" max="8" width="21.125" style="98" customWidth="1"/>
    <col min="9" max="9" width="19.875" style="98" hidden="1" customWidth="1"/>
    <col min="10" max="10" width="20.375" style="130" hidden="1" customWidth="1"/>
    <col min="11" max="11" width="21.50390625" style="130" customWidth="1"/>
    <col min="12" max="12" width="22.50390625" style="130" customWidth="1"/>
    <col min="13" max="13" width="14.625" style="99" hidden="1" customWidth="1"/>
    <col min="14" max="14" width="17.375" style="99" hidden="1" customWidth="1"/>
    <col min="15" max="15" width="17.375" style="101" hidden="1" customWidth="1"/>
    <col min="16" max="16" width="12.125" style="99" hidden="1" customWidth="1"/>
    <col min="17" max="18" width="9.125" style="99" hidden="1" customWidth="1"/>
    <col min="19" max="19" width="17.625" style="101" hidden="1" customWidth="1"/>
    <col min="20" max="20" width="49.00390625" style="102" hidden="1" customWidth="1"/>
    <col min="21" max="21" width="19.50390625" style="103" customWidth="1"/>
    <col min="22" max="22" width="12.50390625" style="103" customWidth="1"/>
    <col min="23" max="23" width="14.00390625" style="103" customWidth="1"/>
    <col min="24" max="16384" width="9.125" style="103" customWidth="1"/>
  </cols>
  <sheetData>
    <row r="1" spans="11:12" ht="22.5">
      <c r="K1" s="148" t="s">
        <v>69</v>
      </c>
      <c r="L1" s="148"/>
    </row>
    <row r="2" ht="141" customHeight="1" hidden="1"/>
    <row r="3" spans="8:21" ht="84" customHeight="1">
      <c r="H3" s="152" t="s">
        <v>169</v>
      </c>
      <c r="I3" s="152"/>
      <c r="J3" s="152"/>
      <c r="K3" s="152"/>
      <c r="L3" s="152"/>
      <c r="M3" s="146"/>
      <c r="N3" s="146"/>
      <c r="O3" s="146"/>
      <c r="P3" s="146"/>
      <c r="Q3" s="146"/>
      <c r="R3" s="146"/>
      <c r="S3" s="146"/>
      <c r="T3" s="146"/>
      <c r="U3" s="146"/>
    </row>
    <row r="4" spans="1:11" ht="22.5">
      <c r="A4" s="98"/>
      <c r="B4" s="147" t="s">
        <v>207</v>
      </c>
      <c r="C4" s="151"/>
      <c r="D4" s="151"/>
      <c r="E4" s="151"/>
      <c r="F4" s="151"/>
      <c r="G4" s="151"/>
      <c r="H4" s="151"/>
      <c r="I4" s="151"/>
      <c r="J4" s="151"/>
      <c r="K4" s="151"/>
    </row>
    <row r="5" spans="1:22" ht="22.5">
      <c r="A5" s="147" t="s">
        <v>209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00"/>
      <c r="R5" s="101"/>
      <c r="S5" s="99"/>
      <c r="T5" s="99"/>
      <c r="U5" s="104"/>
      <c r="V5" s="105"/>
    </row>
    <row r="6" spans="1:22" ht="24" customHeight="1">
      <c r="A6" s="147" t="s">
        <v>210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00"/>
      <c r="U6" s="104"/>
      <c r="V6" s="105"/>
    </row>
    <row r="7" spans="2:22" ht="22.5">
      <c r="B7" s="63"/>
      <c r="C7" s="56"/>
      <c r="D7" s="56"/>
      <c r="E7" s="116"/>
      <c r="F7" s="116"/>
      <c r="G7" s="116"/>
      <c r="H7" s="116"/>
      <c r="I7" s="116"/>
      <c r="M7" s="149"/>
      <c r="N7" s="150"/>
      <c r="O7" s="150"/>
      <c r="P7" s="150"/>
      <c r="Q7" s="150"/>
      <c r="R7" s="150"/>
      <c r="S7" s="150"/>
      <c r="T7" s="150"/>
      <c r="U7" s="150"/>
      <c r="V7" s="150"/>
    </row>
    <row r="8" ht="22.5">
      <c r="L8" s="131" t="s">
        <v>0</v>
      </c>
    </row>
    <row r="9" spans="1:20" s="62" customFormat="1" ht="93.75" customHeight="1">
      <c r="A9" s="117" t="s">
        <v>43</v>
      </c>
      <c r="B9" s="64" t="s">
        <v>1</v>
      </c>
      <c r="C9" s="64" t="s">
        <v>83</v>
      </c>
      <c r="D9" s="64" t="s">
        <v>203</v>
      </c>
      <c r="E9" s="64" t="s">
        <v>200</v>
      </c>
      <c r="F9" s="64" t="s">
        <v>202</v>
      </c>
      <c r="G9" s="64" t="s">
        <v>201</v>
      </c>
      <c r="H9" s="112" t="s">
        <v>206</v>
      </c>
      <c r="I9" s="112" t="str">
        <f aca="true" t="shared" si="0" ref="I9:I35">J9</f>
        <v>2022 год             (1 чтение)</v>
      </c>
      <c r="J9" s="112" t="s">
        <v>205</v>
      </c>
      <c r="K9" s="112" t="s">
        <v>120</v>
      </c>
      <c r="L9" s="112" t="s">
        <v>121</v>
      </c>
      <c r="M9" s="112" t="s">
        <v>83</v>
      </c>
      <c r="N9" s="112" t="s">
        <v>84</v>
      </c>
      <c r="O9" s="113" t="s">
        <v>117</v>
      </c>
      <c r="P9" s="114"/>
      <c r="Q9" s="114"/>
      <c r="R9" s="114"/>
      <c r="S9" s="113" t="s">
        <v>122</v>
      </c>
      <c r="T9" s="113" t="s">
        <v>116</v>
      </c>
    </row>
    <row r="10" spans="1:20" ht="22.5">
      <c r="A10" s="114" t="s">
        <v>132</v>
      </c>
      <c r="B10" s="33" t="s">
        <v>2</v>
      </c>
      <c r="C10" s="22">
        <f aca="true" t="shared" si="1" ref="C10:N10">C11+C12+C13+C14+C15+C16</f>
        <v>131797.94</v>
      </c>
      <c r="D10" s="22">
        <f t="shared" si="1"/>
        <v>150521.7</v>
      </c>
      <c r="E10" s="22">
        <f t="shared" si="1"/>
        <v>128777</v>
      </c>
      <c r="F10" s="22">
        <f t="shared" si="1"/>
        <v>144219.92727272728</v>
      </c>
      <c r="G10" s="22">
        <f t="shared" si="1"/>
        <v>142639.90000000002</v>
      </c>
      <c r="H10" s="22">
        <f t="shared" si="1"/>
        <v>148343.37954545452</v>
      </c>
      <c r="I10" s="22">
        <f t="shared" si="1"/>
        <v>146643.357</v>
      </c>
      <c r="J10" s="132">
        <f aca="true" t="shared" si="2" ref="J10:J41">H10</f>
        <v>148343.37954545452</v>
      </c>
      <c r="K10" s="132">
        <f t="shared" si="1"/>
        <v>158896.55277272727</v>
      </c>
      <c r="L10" s="132">
        <f t="shared" si="1"/>
        <v>170625.30758713637</v>
      </c>
      <c r="M10" s="107">
        <f t="shared" si="1"/>
        <v>131786.2</v>
      </c>
      <c r="N10" s="107">
        <f t="shared" si="1"/>
        <v>16557.179545454546</v>
      </c>
      <c r="O10" s="108">
        <f aca="true" t="shared" si="3" ref="O10:O42">J10-E10</f>
        <v>19566.379545454518</v>
      </c>
      <c r="P10" s="106"/>
      <c r="Q10" s="106"/>
      <c r="R10" s="106"/>
      <c r="S10" s="108">
        <f>J10-D10</f>
        <v>-2178.3204545454937</v>
      </c>
      <c r="T10" s="109"/>
    </row>
    <row r="11" spans="1:20" ht="27.75" customHeight="1">
      <c r="A11" s="114" t="s">
        <v>129</v>
      </c>
      <c r="B11" s="66" t="s">
        <v>68</v>
      </c>
      <c r="C11" s="133">
        <v>121329</v>
      </c>
      <c r="D11" s="133">
        <v>122087.1</v>
      </c>
      <c r="E11" s="133">
        <v>99978</v>
      </c>
      <c r="F11" s="133">
        <f>E11/11*12.5</f>
        <v>113611.36363636363</v>
      </c>
      <c r="G11" s="133">
        <v>111736.7</v>
      </c>
      <c r="H11" s="134">
        <f>F11*1.07</f>
        <v>121564.15909090909</v>
      </c>
      <c r="I11" s="134">
        <v>119558.3</v>
      </c>
      <c r="J11" s="134">
        <f t="shared" si="2"/>
        <v>121564.15909090909</v>
      </c>
      <c r="K11" s="134">
        <f>J11*1.078</f>
        <v>131046.16350000001</v>
      </c>
      <c r="L11" s="134">
        <f>K11*1.081</f>
        <v>141660.90274350002</v>
      </c>
      <c r="M11" s="108">
        <v>121329</v>
      </c>
      <c r="N11" s="110">
        <f aca="true" t="shared" si="4" ref="N11:N43">J11-M11</f>
        <v>235.15909090908826</v>
      </c>
      <c r="O11" s="108">
        <f t="shared" si="3"/>
        <v>21586.15909090909</v>
      </c>
      <c r="P11" s="106"/>
      <c r="Q11" s="106"/>
      <c r="R11" s="106"/>
      <c r="S11" s="108">
        <f aca="true" t="shared" si="5" ref="S11:S96">J11-D11</f>
        <v>-522.9409090909176</v>
      </c>
      <c r="T11" s="109" t="s">
        <v>123</v>
      </c>
    </row>
    <row r="12" spans="1:20" ht="9" customHeight="1" hidden="1">
      <c r="A12" s="114" t="s">
        <v>46</v>
      </c>
      <c r="B12" s="66" t="s">
        <v>41</v>
      </c>
      <c r="C12" s="133"/>
      <c r="D12" s="133"/>
      <c r="E12" s="133"/>
      <c r="F12" s="133"/>
      <c r="G12" s="133"/>
      <c r="H12" s="133"/>
      <c r="I12" s="133">
        <f t="shared" si="0"/>
        <v>0</v>
      </c>
      <c r="J12" s="134">
        <f t="shared" si="2"/>
        <v>0</v>
      </c>
      <c r="K12" s="134"/>
      <c r="L12" s="134"/>
      <c r="M12" s="108"/>
      <c r="N12" s="110">
        <f t="shared" si="4"/>
        <v>0</v>
      </c>
      <c r="O12" s="108">
        <f t="shared" si="3"/>
        <v>0</v>
      </c>
      <c r="P12" s="106"/>
      <c r="Q12" s="106"/>
      <c r="R12" s="106"/>
      <c r="S12" s="108">
        <f t="shared" si="5"/>
        <v>0</v>
      </c>
      <c r="T12" s="109"/>
    </row>
    <row r="13" spans="1:20" ht="37.5" customHeight="1">
      <c r="A13" s="114" t="s">
        <v>130</v>
      </c>
      <c r="B13" s="67" t="s">
        <v>111</v>
      </c>
      <c r="C13" s="135">
        <v>3744</v>
      </c>
      <c r="D13" s="135">
        <v>18148</v>
      </c>
      <c r="E13" s="135">
        <v>18136</v>
      </c>
      <c r="F13" s="135">
        <f>E13/11*12</f>
        <v>19784.727272727272</v>
      </c>
      <c r="G13" s="135">
        <v>20374.8</v>
      </c>
      <c r="H13" s="134">
        <f>F13*1.038</f>
        <v>20536.54690909091</v>
      </c>
      <c r="I13" s="134">
        <v>21149</v>
      </c>
      <c r="J13" s="134">
        <f t="shared" si="2"/>
        <v>20536.54690909091</v>
      </c>
      <c r="K13" s="134">
        <f aca="true" t="shared" si="6" ref="K13:L16">J13*1.04</f>
        <v>21358.008785454545</v>
      </c>
      <c r="L13" s="134">
        <f t="shared" si="6"/>
        <v>22212.32913687273</v>
      </c>
      <c r="M13" s="108">
        <v>3744</v>
      </c>
      <c r="N13" s="110">
        <f t="shared" si="4"/>
        <v>16792.54690909091</v>
      </c>
      <c r="O13" s="108">
        <f t="shared" si="3"/>
        <v>2400.54690909091</v>
      </c>
      <c r="P13" s="106" t="s">
        <v>88</v>
      </c>
      <c r="Q13" s="106" t="s">
        <v>89</v>
      </c>
      <c r="R13" s="106"/>
      <c r="S13" s="108">
        <f t="shared" si="5"/>
        <v>2388.54690909091</v>
      </c>
      <c r="T13" s="109" t="s">
        <v>125</v>
      </c>
    </row>
    <row r="14" spans="1:20" ht="26.25" customHeight="1">
      <c r="A14" s="114" t="s">
        <v>131</v>
      </c>
      <c r="B14" s="66" t="s">
        <v>4</v>
      </c>
      <c r="C14" s="133">
        <v>3217.54</v>
      </c>
      <c r="D14" s="133">
        <v>6590.9</v>
      </c>
      <c r="E14" s="133">
        <v>7227</v>
      </c>
      <c r="F14" s="135">
        <v>7227</v>
      </c>
      <c r="G14" s="133">
        <v>6604.1</v>
      </c>
      <c r="H14" s="134">
        <f>(F14-5000)*1.038</f>
        <v>2311.626</v>
      </c>
      <c r="I14" s="134">
        <v>1665.1</v>
      </c>
      <c r="J14" s="134">
        <f t="shared" si="2"/>
        <v>2311.626</v>
      </c>
      <c r="K14" s="134">
        <f t="shared" si="6"/>
        <v>2404.0910400000002</v>
      </c>
      <c r="L14" s="134">
        <f t="shared" si="6"/>
        <v>2500.2546816000004</v>
      </c>
      <c r="M14" s="108">
        <v>3205.8</v>
      </c>
      <c r="N14" s="110">
        <f t="shared" si="4"/>
        <v>-894.174</v>
      </c>
      <c r="O14" s="108">
        <f t="shared" si="3"/>
        <v>-4915.374</v>
      </c>
      <c r="P14" s="106"/>
      <c r="Q14" s="106"/>
      <c r="R14" s="106"/>
      <c r="S14" s="108">
        <f t="shared" si="5"/>
        <v>-4279.273999999999</v>
      </c>
      <c r="T14" s="109" t="s">
        <v>124</v>
      </c>
    </row>
    <row r="15" spans="1:20" ht="24" customHeight="1">
      <c r="A15" s="114" t="s">
        <v>133</v>
      </c>
      <c r="B15" s="66" t="s">
        <v>5</v>
      </c>
      <c r="C15" s="133">
        <v>179.4</v>
      </c>
      <c r="D15" s="133">
        <v>1155.5</v>
      </c>
      <c r="E15" s="133">
        <v>1316</v>
      </c>
      <c r="F15" s="135">
        <f>E15/11*12</f>
        <v>1435.6363636363637</v>
      </c>
      <c r="G15" s="133">
        <v>1763.1</v>
      </c>
      <c r="H15" s="134">
        <f>F15*1.038</f>
        <v>1490.1905454545456</v>
      </c>
      <c r="I15" s="134">
        <v>1830.1</v>
      </c>
      <c r="J15" s="134">
        <f t="shared" si="2"/>
        <v>1490.1905454545456</v>
      </c>
      <c r="K15" s="134">
        <f t="shared" si="6"/>
        <v>1549.7981672727274</v>
      </c>
      <c r="L15" s="134">
        <f t="shared" si="6"/>
        <v>1611.7900939636365</v>
      </c>
      <c r="M15" s="108">
        <v>179.4</v>
      </c>
      <c r="N15" s="110">
        <f t="shared" si="4"/>
        <v>1310.7905454545455</v>
      </c>
      <c r="O15" s="108">
        <f t="shared" si="3"/>
        <v>174.1905454545456</v>
      </c>
      <c r="P15" s="106"/>
      <c r="Q15" s="106"/>
      <c r="R15" s="106"/>
      <c r="S15" s="108">
        <f t="shared" si="5"/>
        <v>334.6905454545456</v>
      </c>
      <c r="T15" s="109" t="s">
        <v>125</v>
      </c>
    </row>
    <row r="16" spans="1:20" ht="33" customHeight="1">
      <c r="A16" s="114" t="s">
        <v>134</v>
      </c>
      <c r="B16" s="66" t="s">
        <v>6</v>
      </c>
      <c r="C16" s="133">
        <v>3328</v>
      </c>
      <c r="D16" s="133">
        <v>2540.2</v>
      </c>
      <c r="E16" s="133">
        <v>2120</v>
      </c>
      <c r="F16" s="133">
        <v>2161.2</v>
      </c>
      <c r="G16" s="133">
        <v>2161.2</v>
      </c>
      <c r="H16" s="134">
        <f>2351.5*1.038</f>
        <v>2440.857</v>
      </c>
      <c r="I16" s="134">
        <f t="shared" si="0"/>
        <v>2440.857</v>
      </c>
      <c r="J16" s="134">
        <f t="shared" si="2"/>
        <v>2440.857</v>
      </c>
      <c r="K16" s="134">
        <f t="shared" si="6"/>
        <v>2538.49128</v>
      </c>
      <c r="L16" s="134">
        <f t="shared" si="6"/>
        <v>2640.0309312000004</v>
      </c>
      <c r="M16" s="108">
        <v>3328</v>
      </c>
      <c r="N16" s="110">
        <f t="shared" si="4"/>
        <v>-887.143</v>
      </c>
      <c r="O16" s="108">
        <f t="shared" si="3"/>
        <v>320.85699999999997</v>
      </c>
      <c r="P16" s="106"/>
      <c r="Q16" s="106"/>
      <c r="R16" s="106"/>
      <c r="S16" s="108">
        <f t="shared" si="5"/>
        <v>-99.34299999999985</v>
      </c>
      <c r="T16" s="109" t="s">
        <v>204</v>
      </c>
    </row>
    <row r="17" spans="1:20" ht="22.5">
      <c r="A17" s="120" t="s">
        <v>135</v>
      </c>
      <c r="B17" s="33" t="s">
        <v>7</v>
      </c>
      <c r="C17" s="22">
        <f aca="true" t="shared" si="7" ref="C17:L17">C18+C19+C23+C27+C28+C29+C33+C34+C35</f>
        <v>67457.646</v>
      </c>
      <c r="D17" s="22">
        <f t="shared" si="7"/>
        <v>77102.5</v>
      </c>
      <c r="E17" s="22">
        <f t="shared" si="7"/>
        <v>68627.5</v>
      </c>
      <c r="F17" s="22">
        <f t="shared" si="7"/>
        <v>77326.7</v>
      </c>
      <c r="G17" s="22">
        <f t="shared" si="7"/>
        <v>77572.40000000001</v>
      </c>
      <c r="H17" s="132">
        <f t="shared" si="7"/>
        <v>69182.12563</v>
      </c>
      <c r="I17" s="132">
        <f t="shared" si="7"/>
        <v>70900.49763</v>
      </c>
      <c r="J17" s="132">
        <f t="shared" si="2"/>
        <v>69182.12563</v>
      </c>
      <c r="K17" s="132">
        <f t="shared" si="7"/>
        <v>68525.45345</v>
      </c>
      <c r="L17" s="132">
        <f t="shared" si="7"/>
        <v>68296.69984480001</v>
      </c>
      <c r="M17" s="107">
        <f>M18+M19+M23+M27+M28+M29+M33+M34</f>
        <v>64739.4</v>
      </c>
      <c r="N17" s="110">
        <f t="shared" si="4"/>
        <v>4442.7256299999935</v>
      </c>
      <c r="O17" s="108">
        <f t="shared" si="3"/>
        <v>554.625629999995</v>
      </c>
      <c r="P17" s="106"/>
      <c r="Q17" s="106"/>
      <c r="R17" s="106"/>
      <c r="S17" s="108">
        <f t="shared" si="5"/>
        <v>-7920.374370000005</v>
      </c>
      <c r="T17" s="109"/>
    </row>
    <row r="18" spans="1:20" s="104" customFormat="1" ht="62.25" customHeight="1">
      <c r="A18" s="114" t="s">
        <v>136</v>
      </c>
      <c r="B18" s="92" t="s">
        <v>8</v>
      </c>
      <c r="C18" s="136">
        <v>35</v>
      </c>
      <c r="D18" s="136">
        <v>71</v>
      </c>
      <c r="E18" s="136">
        <v>12.2</v>
      </c>
      <c r="F18" s="136">
        <v>71</v>
      </c>
      <c r="G18" s="136">
        <v>71</v>
      </c>
      <c r="H18" s="132">
        <v>26</v>
      </c>
      <c r="I18" s="132">
        <f t="shared" si="0"/>
        <v>26</v>
      </c>
      <c r="J18" s="132">
        <f t="shared" si="2"/>
        <v>26</v>
      </c>
      <c r="K18" s="132">
        <v>0</v>
      </c>
      <c r="L18" s="132">
        <v>0</v>
      </c>
      <c r="M18" s="108">
        <v>20</v>
      </c>
      <c r="N18" s="108">
        <f t="shared" si="4"/>
        <v>6</v>
      </c>
      <c r="O18" s="108">
        <f t="shared" si="3"/>
        <v>13.8</v>
      </c>
      <c r="P18" s="106"/>
      <c r="Q18" s="106"/>
      <c r="R18" s="106"/>
      <c r="S18" s="108">
        <f t="shared" si="5"/>
        <v>-45</v>
      </c>
      <c r="T18" s="109"/>
    </row>
    <row r="19" spans="1:23" ht="120" customHeight="1">
      <c r="A19" s="114" t="s">
        <v>137</v>
      </c>
      <c r="B19" s="68" t="s">
        <v>75</v>
      </c>
      <c r="C19" s="22">
        <f aca="true" t="shared" si="8" ref="C19:L19">C20+C21+C22</f>
        <v>23875.805</v>
      </c>
      <c r="D19" s="22">
        <f t="shared" si="8"/>
        <v>28322.4</v>
      </c>
      <c r="E19" s="22">
        <f t="shared" si="8"/>
        <v>25634</v>
      </c>
      <c r="F19" s="22">
        <f t="shared" si="8"/>
        <v>28150.100000000002</v>
      </c>
      <c r="G19" s="22">
        <f t="shared" si="8"/>
        <v>28150.100000000002</v>
      </c>
      <c r="H19" s="132">
        <f t="shared" si="8"/>
        <v>29157.037630000003</v>
      </c>
      <c r="I19" s="132">
        <f t="shared" si="0"/>
        <v>29157.037630000003</v>
      </c>
      <c r="J19" s="132">
        <f t="shared" si="2"/>
        <v>29157.037630000003</v>
      </c>
      <c r="K19" s="132">
        <f t="shared" si="8"/>
        <v>28298.11533</v>
      </c>
      <c r="L19" s="132">
        <f t="shared" si="8"/>
        <v>26503.50488</v>
      </c>
      <c r="M19" s="107">
        <f>M20+M22</f>
        <v>23875.8</v>
      </c>
      <c r="N19" s="108">
        <f t="shared" si="4"/>
        <v>5281.237630000003</v>
      </c>
      <c r="O19" s="108">
        <f t="shared" si="3"/>
        <v>3523.0376300000025</v>
      </c>
      <c r="P19" s="106"/>
      <c r="Q19" s="106"/>
      <c r="R19" s="106"/>
      <c r="S19" s="108">
        <f t="shared" si="5"/>
        <v>834.6376300000011</v>
      </c>
      <c r="T19" s="109" t="s">
        <v>144</v>
      </c>
      <c r="U19" s="111"/>
      <c r="V19" s="111"/>
      <c r="W19" s="111"/>
    </row>
    <row r="20" spans="1:20" ht="130.5" customHeight="1">
      <c r="A20" s="119" t="s">
        <v>138</v>
      </c>
      <c r="B20" s="69" t="s">
        <v>74</v>
      </c>
      <c r="C20" s="137">
        <v>22854</v>
      </c>
      <c r="D20" s="137">
        <v>26300.9</v>
      </c>
      <c r="E20" s="137">
        <v>24041</v>
      </c>
      <c r="F20" s="137">
        <v>26300.9</v>
      </c>
      <c r="G20" s="137">
        <v>26300.9</v>
      </c>
      <c r="H20" s="134">
        <v>26981.95255</v>
      </c>
      <c r="I20" s="134">
        <f t="shared" si="0"/>
        <v>26981.95255</v>
      </c>
      <c r="J20" s="134">
        <f t="shared" si="2"/>
        <v>26981.95255</v>
      </c>
      <c r="K20" s="134">
        <v>26304.41546</v>
      </c>
      <c r="L20" s="134">
        <v>24605.7678</v>
      </c>
      <c r="M20" s="108">
        <v>22874.5</v>
      </c>
      <c r="N20" s="108">
        <f t="shared" si="4"/>
        <v>4107.452550000002</v>
      </c>
      <c r="O20" s="108">
        <f t="shared" si="3"/>
        <v>2940.952550000002</v>
      </c>
      <c r="P20" s="106"/>
      <c r="Q20" s="106"/>
      <c r="R20" s="106"/>
      <c r="S20" s="108">
        <f t="shared" si="5"/>
        <v>681.0525500000003</v>
      </c>
      <c r="T20" s="109" t="s">
        <v>144</v>
      </c>
    </row>
    <row r="21" spans="1:20" ht="154.5" customHeight="1">
      <c r="A21" s="119" t="s">
        <v>139</v>
      </c>
      <c r="B21" s="70" t="s">
        <v>73</v>
      </c>
      <c r="C21" s="137">
        <v>20.5</v>
      </c>
      <c r="D21" s="137">
        <v>172.3</v>
      </c>
      <c r="E21" s="137">
        <v>0</v>
      </c>
      <c r="F21" s="137">
        <v>0</v>
      </c>
      <c r="G21" s="137">
        <v>0</v>
      </c>
      <c r="H21" s="134">
        <v>325.92308</v>
      </c>
      <c r="I21" s="134">
        <f t="shared" si="0"/>
        <v>325.92308</v>
      </c>
      <c r="J21" s="134">
        <f t="shared" si="2"/>
        <v>325.92308</v>
      </c>
      <c r="K21" s="134">
        <v>144.53787</v>
      </c>
      <c r="L21" s="134">
        <v>48.57508</v>
      </c>
      <c r="M21" s="108"/>
      <c r="N21" s="108">
        <f t="shared" si="4"/>
        <v>325.92308</v>
      </c>
      <c r="O21" s="108">
        <f t="shared" si="3"/>
        <v>325.92308</v>
      </c>
      <c r="P21" s="106"/>
      <c r="Q21" s="106"/>
      <c r="R21" s="106"/>
      <c r="S21" s="108">
        <f t="shared" si="5"/>
        <v>153.62308000000002</v>
      </c>
      <c r="T21" s="109" t="s">
        <v>144</v>
      </c>
    </row>
    <row r="22" spans="1:20" ht="103.5" customHeight="1">
      <c r="A22" s="119" t="s">
        <v>140</v>
      </c>
      <c r="B22" s="71" t="s">
        <v>76</v>
      </c>
      <c r="C22" s="138">
        <v>1001.305</v>
      </c>
      <c r="D22" s="138">
        <v>1849.2</v>
      </c>
      <c r="E22" s="138">
        <v>1593</v>
      </c>
      <c r="F22" s="138">
        <v>1849.2</v>
      </c>
      <c r="G22" s="138">
        <v>1849.2</v>
      </c>
      <c r="H22" s="134">
        <v>1849.162</v>
      </c>
      <c r="I22" s="134">
        <f t="shared" si="0"/>
        <v>1849.162</v>
      </c>
      <c r="J22" s="134">
        <f t="shared" si="2"/>
        <v>1849.162</v>
      </c>
      <c r="K22" s="134">
        <v>1849.162</v>
      </c>
      <c r="L22" s="134">
        <v>1849.162</v>
      </c>
      <c r="M22" s="108">
        <v>1001.3</v>
      </c>
      <c r="N22" s="108">
        <f t="shared" si="4"/>
        <v>847.8620000000001</v>
      </c>
      <c r="O22" s="108">
        <f t="shared" si="3"/>
        <v>256.16200000000003</v>
      </c>
      <c r="P22" s="106"/>
      <c r="Q22" s="106"/>
      <c r="R22" s="106"/>
      <c r="S22" s="108">
        <f t="shared" si="5"/>
        <v>-0.038000000000010914</v>
      </c>
      <c r="T22" s="109" t="s">
        <v>144</v>
      </c>
    </row>
    <row r="23" spans="1:20" ht="124.5" customHeight="1">
      <c r="A23" s="120" t="s">
        <v>141</v>
      </c>
      <c r="B23" s="33" t="s">
        <v>9</v>
      </c>
      <c r="C23" s="22">
        <f aca="true" t="shared" si="9" ref="C23:L23">C25+C26</f>
        <v>127.4</v>
      </c>
      <c r="D23" s="22">
        <f t="shared" si="9"/>
        <v>99.6</v>
      </c>
      <c r="E23" s="22">
        <f t="shared" si="9"/>
        <v>37</v>
      </c>
      <c r="F23" s="22">
        <f>F25+F26</f>
        <v>99.6</v>
      </c>
      <c r="G23" s="22">
        <f t="shared" si="9"/>
        <v>99.6</v>
      </c>
      <c r="H23" s="132">
        <f t="shared" si="9"/>
        <v>95.76</v>
      </c>
      <c r="I23" s="132">
        <f t="shared" si="9"/>
        <v>95.76</v>
      </c>
      <c r="J23" s="132">
        <f t="shared" si="2"/>
        <v>95.76</v>
      </c>
      <c r="K23" s="132">
        <f t="shared" si="9"/>
        <v>105.117</v>
      </c>
      <c r="L23" s="132">
        <f t="shared" si="9"/>
        <v>118.365</v>
      </c>
      <c r="M23" s="108">
        <v>127.4</v>
      </c>
      <c r="N23" s="108">
        <f t="shared" si="4"/>
        <v>-31.64</v>
      </c>
      <c r="O23" s="108">
        <f t="shared" si="3"/>
        <v>58.760000000000005</v>
      </c>
      <c r="P23" s="106"/>
      <c r="Q23" s="106"/>
      <c r="R23" s="106"/>
      <c r="S23" s="108">
        <f t="shared" si="5"/>
        <v>-3.839999999999989</v>
      </c>
      <c r="T23" s="109" t="s">
        <v>145</v>
      </c>
    </row>
    <row r="24" spans="1:20" ht="47.25" customHeight="1" hidden="1">
      <c r="A24" s="114"/>
      <c r="B24" s="66" t="s">
        <v>10</v>
      </c>
      <c r="C24" s="133"/>
      <c r="D24" s="133"/>
      <c r="E24" s="133"/>
      <c r="F24" s="133"/>
      <c r="G24" s="133"/>
      <c r="H24" s="133"/>
      <c r="I24" s="133">
        <f t="shared" si="0"/>
        <v>0</v>
      </c>
      <c r="J24" s="134">
        <f t="shared" si="2"/>
        <v>0</v>
      </c>
      <c r="K24" s="134">
        <v>0</v>
      </c>
      <c r="L24" s="134">
        <v>0</v>
      </c>
      <c r="M24" s="108">
        <v>0</v>
      </c>
      <c r="N24" s="108">
        <f t="shared" si="4"/>
        <v>0</v>
      </c>
      <c r="O24" s="108">
        <f t="shared" si="3"/>
        <v>0</v>
      </c>
      <c r="P24" s="106"/>
      <c r="Q24" s="106"/>
      <c r="R24" s="106"/>
      <c r="S24" s="108">
        <f t="shared" si="5"/>
        <v>0</v>
      </c>
      <c r="T24" s="109"/>
    </row>
    <row r="25" spans="1:20" ht="36" hidden="1">
      <c r="A25" s="114" t="s">
        <v>54</v>
      </c>
      <c r="B25" s="72" t="s">
        <v>11</v>
      </c>
      <c r="C25" s="139">
        <v>72</v>
      </c>
      <c r="D25" s="139"/>
      <c r="E25" s="139">
        <v>0</v>
      </c>
      <c r="F25" s="139">
        <v>0</v>
      </c>
      <c r="G25" s="139">
        <v>0</v>
      </c>
      <c r="H25" s="139"/>
      <c r="I25" s="139">
        <f t="shared" si="0"/>
        <v>0</v>
      </c>
      <c r="J25" s="134">
        <f t="shared" si="2"/>
        <v>0</v>
      </c>
      <c r="K25" s="134">
        <v>0</v>
      </c>
      <c r="L25" s="134">
        <v>0</v>
      </c>
      <c r="M25" s="108">
        <v>72</v>
      </c>
      <c r="N25" s="108">
        <f t="shared" si="4"/>
        <v>-72</v>
      </c>
      <c r="O25" s="108">
        <f t="shared" si="3"/>
        <v>0</v>
      </c>
      <c r="P25" s="106"/>
      <c r="Q25" s="106"/>
      <c r="R25" s="106"/>
      <c r="S25" s="108">
        <f t="shared" si="5"/>
        <v>0</v>
      </c>
      <c r="T25" s="109"/>
    </row>
    <row r="26" spans="1:20" ht="74.25" customHeight="1">
      <c r="A26" s="114" t="s">
        <v>142</v>
      </c>
      <c r="B26" s="72" t="s">
        <v>112</v>
      </c>
      <c r="C26" s="139">
        <v>55.4</v>
      </c>
      <c r="D26" s="139">
        <v>99.6</v>
      </c>
      <c r="E26" s="139">
        <v>37</v>
      </c>
      <c r="F26" s="139">
        <v>99.6</v>
      </c>
      <c r="G26" s="139">
        <v>99.6</v>
      </c>
      <c r="H26" s="134">
        <v>95.76</v>
      </c>
      <c r="I26" s="134">
        <f t="shared" si="0"/>
        <v>95.76</v>
      </c>
      <c r="J26" s="134">
        <f t="shared" si="2"/>
        <v>95.76</v>
      </c>
      <c r="K26" s="134">
        <v>105.117</v>
      </c>
      <c r="L26" s="134">
        <v>118.365</v>
      </c>
      <c r="M26" s="108">
        <v>55.4</v>
      </c>
      <c r="N26" s="108">
        <f t="shared" si="4"/>
        <v>40.36000000000001</v>
      </c>
      <c r="O26" s="108">
        <f t="shared" si="3"/>
        <v>58.760000000000005</v>
      </c>
      <c r="P26" s="106"/>
      <c r="Q26" s="106"/>
      <c r="R26" s="106"/>
      <c r="S26" s="108">
        <f t="shared" si="5"/>
        <v>-3.839999999999989</v>
      </c>
      <c r="T26" s="109" t="s">
        <v>145</v>
      </c>
    </row>
    <row r="27" spans="1:20" ht="45">
      <c r="A27" s="120" t="s">
        <v>182</v>
      </c>
      <c r="B27" s="33" t="s">
        <v>13</v>
      </c>
      <c r="C27" s="136">
        <v>18120</v>
      </c>
      <c r="D27" s="136">
        <v>37611.5</v>
      </c>
      <c r="E27" s="136">
        <v>29956</v>
      </c>
      <c r="F27" s="136">
        <v>35956</v>
      </c>
      <c r="G27" s="136">
        <v>37611.5</v>
      </c>
      <c r="H27" s="132">
        <f>F27*1.038</f>
        <v>37322.328</v>
      </c>
      <c r="I27" s="132">
        <v>39040.7</v>
      </c>
      <c r="J27" s="132">
        <f t="shared" si="2"/>
        <v>37322.328</v>
      </c>
      <c r="K27" s="132">
        <f>J27*1.04</f>
        <v>38815.22112</v>
      </c>
      <c r="L27" s="132">
        <f>K27*1.04</f>
        <v>40367.8299648</v>
      </c>
      <c r="M27" s="108">
        <v>18120</v>
      </c>
      <c r="N27" s="108">
        <f t="shared" si="4"/>
        <v>19202.328</v>
      </c>
      <c r="O27" s="108">
        <f t="shared" si="3"/>
        <v>7366.328000000001</v>
      </c>
      <c r="P27" s="106" t="s">
        <v>87</v>
      </c>
      <c r="Q27" s="106">
        <v>21237.82</v>
      </c>
      <c r="R27" s="106">
        <v>29908.36</v>
      </c>
      <c r="S27" s="108">
        <f t="shared" si="5"/>
        <v>-289.17199999999866</v>
      </c>
      <c r="T27" s="109" t="s">
        <v>127</v>
      </c>
    </row>
    <row r="28" spans="1:20" ht="34.5">
      <c r="A28" s="120" t="s">
        <v>183</v>
      </c>
      <c r="B28" s="73" t="s">
        <v>14</v>
      </c>
      <c r="C28" s="140">
        <v>1408.301</v>
      </c>
      <c r="D28" s="140">
        <v>764.5</v>
      </c>
      <c r="E28" s="140">
        <v>211</v>
      </c>
      <c r="F28" s="140">
        <v>230</v>
      </c>
      <c r="G28" s="140">
        <v>304.1</v>
      </c>
      <c r="H28" s="132">
        <v>550</v>
      </c>
      <c r="I28" s="132">
        <f t="shared" si="0"/>
        <v>550</v>
      </c>
      <c r="J28" s="132">
        <f t="shared" si="2"/>
        <v>550</v>
      </c>
      <c r="K28" s="132">
        <v>500</v>
      </c>
      <c r="L28" s="132">
        <v>500</v>
      </c>
      <c r="M28" s="108">
        <v>1408.3</v>
      </c>
      <c r="N28" s="108">
        <f t="shared" si="4"/>
        <v>-858.3</v>
      </c>
      <c r="O28" s="108">
        <f t="shared" si="3"/>
        <v>339</v>
      </c>
      <c r="P28" s="106"/>
      <c r="Q28" s="106"/>
      <c r="R28" s="106"/>
      <c r="S28" s="108">
        <f t="shared" si="5"/>
        <v>-214.5</v>
      </c>
      <c r="T28" s="109" t="s">
        <v>147</v>
      </c>
    </row>
    <row r="29" spans="1:20" ht="34.5">
      <c r="A29" s="120" t="s">
        <v>184</v>
      </c>
      <c r="B29" s="33" t="s">
        <v>15</v>
      </c>
      <c r="C29" s="22">
        <f aca="true" t="shared" si="10" ref="C29:H29">C30+C31+C32</f>
        <v>10570</v>
      </c>
      <c r="D29" s="22">
        <f t="shared" si="10"/>
        <v>6297</v>
      </c>
      <c r="E29" s="22">
        <f t="shared" si="10"/>
        <v>8304</v>
      </c>
      <c r="F29" s="22">
        <f t="shared" si="10"/>
        <v>8304</v>
      </c>
      <c r="G29" s="22">
        <f t="shared" si="10"/>
        <v>7324.1</v>
      </c>
      <c r="H29" s="132">
        <f t="shared" si="10"/>
        <v>720</v>
      </c>
      <c r="I29" s="132">
        <f t="shared" si="0"/>
        <v>720</v>
      </c>
      <c r="J29" s="132">
        <f t="shared" si="2"/>
        <v>720</v>
      </c>
      <c r="K29" s="132">
        <f>K30+K31</f>
        <v>500</v>
      </c>
      <c r="L29" s="132">
        <f>L30+L31</f>
        <v>500</v>
      </c>
      <c r="M29" s="107">
        <f>M30+M31+M32</f>
        <v>8537.9</v>
      </c>
      <c r="N29" s="108">
        <f t="shared" si="4"/>
        <v>-7817.9</v>
      </c>
      <c r="O29" s="108">
        <f t="shared" si="3"/>
        <v>-7584</v>
      </c>
      <c r="P29" s="106"/>
      <c r="Q29" s="106"/>
      <c r="R29" s="106"/>
      <c r="S29" s="108">
        <f t="shared" si="5"/>
        <v>-5577</v>
      </c>
      <c r="T29" s="109" t="s">
        <v>144</v>
      </c>
    </row>
    <row r="30" spans="1:20" ht="119.25" customHeight="1">
      <c r="A30" s="114" t="s">
        <v>185</v>
      </c>
      <c r="B30" s="74" t="s">
        <v>77</v>
      </c>
      <c r="C30" s="138">
        <v>270</v>
      </c>
      <c r="D30" s="138">
        <v>847</v>
      </c>
      <c r="E30" s="138">
        <v>1283</v>
      </c>
      <c r="F30" s="138">
        <v>1283</v>
      </c>
      <c r="G30" s="138">
        <v>847</v>
      </c>
      <c r="H30" s="134">
        <v>220</v>
      </c>
      <c r="I30" s="134">
        <f t="shared" si="0"/>
        <v>220</v>
      </c>
      <c r="J30" s="134">
        <f t="shared" si="2"/>
        <v>220</v>
      </c>
      <c r="K30" s="134">
        <v>0</v>
      </c>
      <c r="L30" s="134">
        <v>0</v>
      </c>
      <c r="M30" s="108">
        <v>600</v>
      </c>
      <c r="N30" s="108">
        <f t="shared" si="4"/>
        <v>-380</v>
      </c>
      <c r="O30" s="108">
        <f t="shared" si="3"/>
        <v>-1063</v>
      </c>
      <c r="P30" s="106"/>
      <c r="Q30" s="106"/>
      <c r="R30" s="106"/>
      <c r="S30" s="108">
        <f t="shared" si="5"/>
        <v>-627</v>
      </c>
      <c r="T30" s="109" t="s">
        <v>144</v>
      </c>
    </row>
    <row r="31" spans="1:20" ht="94.5" customHeight="1">
      <c r="A31" s="114" t="s">
        <v>186</v>
      </c>
      <c r="B31" s="66" t="s">
        <v>78</v>
      </c>
      <c r="C31" s="133">
        <v>10300</v>
      </c>
      <c r="D31" s="133">
        <v>5450</v>
      </c>
      <c r="E31" s="133">
        <v>7021</v>
      </c>
      <c r="F31" s="133">
        <v>7021</v>
      </c>
      <c r="G31" s="133">
        <v>6477.1</v>
      </c>
      <c r="H31" s="134">
        <v>500</v>
      </c>
      <c r="I31" s="134">
        <f t="shared" si="0"/>
        <v>500</v>
      </c>
      <c r="J31" s="134">
        <f t="shared" si="2"/>
        <v>500</v>
      </c>
      <c r="K31" s="134">
        <v>500</v>
      </c>
      <c r="L31" s="134">
        <v>500</v>
      </c>
      <c r="M31" s="108">
        <v>7367.9</v>
      </c>
      <c r="N31" s="108">
        <f t="shared" si="4"/>
        <v>-6867.9</v>
      </c>
      <c r="O31" s="108">
        <f t="shared" si="3"/>
        <v>-6521</v>
      </c>
      <c r="P31" s="106"/>
      <c r="Q31" s="106"/>
      <c r="R31" s="106"/>
      <c r="S31" s="108">
        <f t="shared" si="5"/>
        <v>-4950</v>
      </c>
      <c r="T31" s="109" t="s">
        <v>144</v>
      </c>
    </row>
    <row r="32" spans="1:20" ht="82.5" customHeight="1" hidden="1">
      <c r="A32" s="121" t="s">
        <v>85</v>
      </c>
      <c r="B32" s="75" t="s">
        <v>86</v>
      </c>
      <c r="C32" s="141"/>
      <c r="D32" s="141"/>
      <c r="E32" s="141"/>
      <c r="F32" s="141"/>
      <c r="G32" s="141"/>
      <c r="H32" s="134">
        <v>0</v>
      </c>
      <c r="I32" s="134">
        <f t="shared" si="0"/>
        <v>0</v>
      </c>
      <c r="J32" s="134">
        <f t="shared" si="2"/>
        <v>0</v>
      </c>
      <c r="K32" s="134"/>
      <c r="L32" s="134"/>
      <c r="M32" s="108">
        <v>570</v>
      </c>
      <c r="N32" s="108">
        <f t="shared" si="4"/>
        <v>-570</v>
      </c>
      <c r="O32" s="108">
        <f t="shared" si="3"/>
        <v>0</v>
      </c>
      <c r="P32" s="106"/>
      <c r="Q32" s="106"/>
      <c r="R32" s="106"/>
      <c r="S32" s="108">
        <f t="shared" si="5"/>
        <v>0</v>
      </c>
      <c r="T32" s="109"/>
    </row>
    <row r="33" spans="1:20" ht="26.25" customHeight="1">
      <c r="A33" s="114" t="s">
        <v>187</v>
      </c>
      <c r="B33" s="115" t="s">
        <v>208</v>
      </c>
      <c r="C33" s="112">
        <v>13300</v>
      </c>
      <c r="D33" s="112">
        <v>3924.5</v>
      </c>
      <c r="E33" s="112">
        <v>4460</v>
      </c>
      <c r="F33" s="136">
        <v>4500</v>
      </c>
      <c r="G33" s="136">
        <v>4000</v>
      </c>
      <c r="H33" s="132">
        <v>1295</v>
      </c>
      <c r="I33" s="132">
        <f t="shared" si="0"/>
        <v>1295</v>
      </c>
      <c r="J33" s="132">
        <f t="shared" si="2"/>
        <v>1295</v>
      </c>
      <c r="K33" s="132">
        <v>295</v>
      </c>
      <c r="L33" s="132">
        <v>295</v>
      </c>
      <c r="M33" s="108">
        <v>12650</v>
      </c>
      <c r="N33" s="108">
        <f t="shared" si="4"/>
        <v>-11355</v>
      </c>
      <c r="O33" s="108">
        <f t="shared" si="3"/>
        <v>-3165</v>
      </c>
      <c r="P33" s="106"/>
      <c r="Q33" s="106"/>
      <c r="R33" s="106"/>
      <c r="S33" s="108">
        <f t="shared" si="5"/>
        <v>-2629.5</v>
      </c>
      <c r="T33" s="109" t="s">
        <v>146</v>
      </c>
    </row>
    <row r="34" spans="1:20" ht="35.25" customHeight="1" hidden="1">
      <c r="A34" s="114" t="s">
        <v>62</v>
      </c>
      <c r="B34" s="66" t="s">
        <v>79</v>
      </c>
      <c r="C34" s="136"/>
      <c r="D34" s="136"/>
      <c r="E34" s="136"/>
      <c r="F34" s="136"/>
      <c r="G34" s="136"/>
      <c r="H34" s="136"/>
      <c r="I34" s="136">
        <f t="shared" si="0"/>
        <v>0</v>
      </c>
      <c r="J34" s="132">
        <f t="shared" si="2"/>
        <v>0</v>
      </c>
      <c r="K34" s="132">
        <v>0</v>
      </c>
      <c r="L34" s="132">
        <v>0</v>
      </c>
      <c r="M34" s="108"/>
      <c r="N34" s="110">
        <f t="shared" si="4"/>
        <v>0</v>
      </c>
      <c r="O34" s="108">
        <f t="shared" si="3"/>
        <v>0</v>
      </c>
      <c r="P34" s="106"/>
      <c r="Q34" s="106"/>
      <c r="R34" s="106"/>
      <c r="S34" s="108">
        <f t="shared" si="5"/>
        <v>0</v>
      </c>
      <c r="T34" s="109"/>
    </row>
    <row r="35" spans="1:20" ht="40.5" customHeight="1">
      <c r="A35" s="114" t="s">
        <v>188</v>
      </c>
      <c r="B35" s="66" t="s">
        <v>79</v>
      </c>
      <c r="C35" s="136">
        <v>21.14</v>
      </c>
      <c r="D35" s="136">
        <v>12</v>
      </c>
      <c r="E35" s="136">
        <v>13.3</v>
      </c>
      <c r="F35" s="136">
        <v>16</v>
      </c>
      <c r="G35" s="136">
        <v>12</v>
      </c>
      <c r="H35" s="132">
        <v>16</v>
      </c>
      <c r="I35" s="132">
        <f t="shared" si="0"/>
        <v>16</v>
      </c>
      <c r="J35" s="132">
        <f t="shared" si="2"/>
        <v>16</v>
      </c>
      <c r="K35" s="132">
        <v>12</v>
      </c>
      <c r="L35" s="132">
        <v>12</v>
      </c>
      <c r="M35" s="108"/>
      <c r="N35" s="110">
        <f t="shared" si="4"/>
        <v>16</v>
      </c>
      <c r="O35" s="108">
        <f t="shared" si="3"/>
        <v>2.6999999999999993</v>
      </c>
      <c r="P35" s="106"/>
      <c r="Q35" s="106"/>
      <c r="R35" s="106"/>
      <c r="S35" s="108">
        <f t="shared" si="5"/>
        <v>4</v>
      </c>
      <c r="T35" s="109" t="s">
        <v>126</v>
      </c>
    </row>
    <row r="36" spans="1:23" ht="22.5">
      <c r="A36" s="120" t="s">
        <v>132</v>
      </c>
      <c r="B36" s="33" t="s">
        <v>16</v>
      </c>
      <c r="C36" s="22">
        <f aca="true" t="shared" si="11" ref="C36:L36">C10+C17</f>
        <v>199255.586</v>
      </c>
      <c r="D36" s="22">
        <f t="shared" si="11"/>
        <v>227624.2</v>
      </c>
      <c r="E36" s="22">
        <f t="shared" si="11"/>
        <v>197404.5</v>
      </c>
      <c r="F36" s="22">
        <f t="shared" si="11"/>
        <v>221546.62727272726</v>
      </c>
      <c r="G36" s="22">
        <f t="shared" si="11"/>
        <v>220212.30000000005</v>
      </c>
      <c r="H36" s="132">
        <f t="shared" si="11"/>
        <v>217525.5051754545</v>
      </c>
      <c r="I36" s="132">
        <f t="shared" si="11"/>
        <v>217543.85463</v>
      </c>
      <c r="J36" s="132">
        <f t="shared" si="11"/>
        <v>217525.5051754545</v>
      </c>
      <c r="K36" s="132">
        <f t="shared" si="11"/>
        <v>227422.00622272727</v>
      </c>
      <c r="L36" s="132">
        <f t="shared" si="11"/>
        <v>238922.0074319364</v>
      </c>
      <c r="M36" s="107">
        <f>M10+M17</f>
        <v>196525.6</v>
      </c>
      <c r="N36" s="110">
        <f t="shared" si="4"/>
        <v>20999.905175454507</v>
      </c>
      <c r="O36" s="108">
        <f t="shared" si="3"/>
        <v>20121.005175454513</v>
      </c>
      <c r="P36" s="106"/>
      <c r="Q36" s="106"/>
      <c r="R36" s="106"/>
      <c r="S36" s="108">
        <f t="shared" si="5"/>
        <v>-10098.694824545499</v>
      </c>
      <c r="T36" s="109"/>
      <c r="U36" s="111"/>
      <c r="V36" s="111"/>
      <c r="W36" s="111"/>
    </row>
    <row r="37" spans="1:20" ht="22.5">
      <c r="A37" s="120" t="s">
        <v>189</v>
      </c>
      <c r="B37" s="33" t="s">
        <v>17</v>
      </c>
      <c r="C37" s="22">
        <f>C40+C43+C49+C51+C92+C94+C95</f>
        <v>371532.74</v>
      </c>
      <c r="D37" s="22">
        <f aca="true" t="shared" si="12" ref="D37:L37">D40+D43+D51+D92+D94</f>
        <v>35211</v>
      </c>
      <c r="E37" s="22">
        <f t="shared" si="12"/>
        <v>23533</v>
      </c>
      <c r="F37" s="22">
        <f t="shared" si="12"/>
        <v>0</v>
      </c>
      <c r="G37" s="22">
        <f t="shared" si="12"/>
        <v>35211</v>
      </c>
      <c r="H37" s="132">
        <f t="shared" si="12"/>
        <v>192784.39032</v>
      </c>
      <c r="I37" s="132">
        <f t="shared" si="12"/>
        <v>96509.861</v>
      </c>
      <c r="J37" s="132">
        <f t="shared" si="12"/>
        <v>192784.39032</v>
      </c>
      <c r="K37" s="132">
        <f t="shared" si="12"/>
        <v>1951</v>
      </c>
      <c r="L37" s="132">
        <f t="shared" si="12"/>
        <v>856</v>
      </c>
      <c r="M37" s="108">
        <v>350590.706</v>
      </c>
      <c r="N37" s="110">
        <f t="shared" si="4"/>
        <v>-157806.31568</v>
      </c>
      <c r="O37" s="108">
        <f t="shared" si="3"/>
        <v>169251.39032</v>
      </c>
      <c r="P37" s="106"/>
      <c r="Q37" s="106"/>
      <c r="R37" s="106"/>
      <c r="S37" s="108">
        <f t="shared" si="5"/>
        <v>157573.39032</v>
      </c>
      <c r="T37" s="109"/>
    </row>
    <row r="38" spans="1:20" ht="34.5">
      <c r="A38" s="120" t="s">
        <v>190</v>
      </c>
      <c r="B38" s="33" t="s">
        <v>128</v>
      </c>
      <c r="C38" s="142"/>
      <c r="D38" s="142"/>
      <c r="E38" s="142">
        <v>0</v>
      </c>
      <c r="F38" s="142">
        <v>0</v>
      </c>
      <c r="G38" s="142">
        <v>0</v>
      </c>
      <c r="H38" s="132">
        <f>H40+H43+H51+H92</f>
        <v>192784.39032</v>
      </c>
      <c r="I38" s="132">
        <f>I40+I43+I51+I92</f>
        <v>96509.861</v>
      </c>
      <c r="J38" s="132">
        <f>J40+J43+J51+J92</f>
        <v>192784.39032</v>
      </c>
      <c r="K38" s="132">
        <f>K40+K43+K51+K92</f>
        <v>1951</v>
      </c>
      <c r="L38" s="132">
        <f>L40+L43+L51+L92</f>
        <v>856</v>
      </c>
      <c r="M38" s="107">
        <f aca="true" t="shared" si="13" ref="M38:T38">M43+M40</f>
        <v>183542.055</v>
      </c>
      <c r="N38" s="107">
        <f t="shared" si="13"/>
        <v>-109796.16146999999</v>
      </c>
      <c r="O38" s="107">
        <f t="shared" si="13"/>
        <v>51080.89353</v>
      </c>
      <c r="P38" s="107">
        <f t="shared" si="13"/>
        <v>0</v>
      </c>
      <c r="Q38" s="107">
        <f t="shared" si="13"/>
        <v>0</v>
      </c>
      <c r="R38" s="107">
        <f t="shared" si="13"/>
        <v>0</v>
      </c>
      <c r="S38" s="107">
        <f t="shared" si="13"/>
        <v>39402.89353</v>
      </c>
      <c r="T38" s="107">
        <f t="shared" si="13"/>
        <v>0</v>
      </c>
    </row>
    <row r="39" spans="1:20" ht="22.5">
      <c r="A39" s="114"/>
      <c r="B39" s="66" t="s">
        <v>18</v>
      </c>
      <c r="C39" s="133"/>
      <c r="D39" s="133"/>
      <c r="E39" s="133"/>
      <c r="F39" s="133"/>
      <c r="G39" s="133"/>
      <c r="H39" s="134"/>
      <c r="I39" s="134"/>
      <c r="J39" s="134">
        <f t="shared" si="2"/>
        <v>0</v>
      </c>
      <c r="K39" s="132"/>
      <c r="L39" s="134"/>
      <c r="M39" s="108"/>
      <c r="N39" s="110">
        <f t="shared" si="4"/>
        <v>0</v>
      </c>
      <c r="O39" s="108">
        <f t="shared" si="3"/>
        <v>0</v>
      </c>
      <c r="P39" s="106"/>
      <c r="Q39" s="106"/>
      <c r="R39" s="106"/>
      <c r="S39" s="108">
        <f t="shared" si="5"/>
        <v>0</v>
      </c>
      <c r="T39" s="109"/>
    </row>
    <row r="40" spans="1:20" ht="34.5">
      <c r="A40" s="120" t="s">
        <v>191</v>
      </c>
      <c r="B40" s="33" t="s">
        <v>19</v>
      </c>
      <c r="C40" s="22">
        <f aca="true" t="shared" si="14" ref="C40:M40">C41+C42</f>
        <v>63941</v>
      </c>
      <c r="D40" s="22">
        <f t="shared" si="14"/>
        <v>34343</v>
      </c>
      <c r="E40" s="22">
        <f t="shared" si="14"/>
        <v>22665</v>
      </c>
      <c r="F40" s="22">
        <f t="shared" si="14"/>
        <v>0</v>
      </c>
      <c r="G40" s="22">
        <f t="shared" si="14"/>
        <v>34343</v>
      </c>
      <c r="H40" s="132">
        <f>H41+H42</f>
        <v>56270</v>
      </c>
      <c r="I40" s="132">
        <f>I41+I42</f>
        <v>34355</v>
      </c>
      <c r="J40" s="132">
        <f>J41+J42</f>
        <v>56270</v>
      </c>
      <c r="K40" s="132">
        <f>K41+K42</f>
        <v>1095</v>
      </c>
      <c r="L40" s="132">
        <f>L41+L42</f>
        <v>0</v>
      </c>
      <c r="M40" s="107">
        <f t="shared" si="14"/>
        <v>63941.002</v>
      </c>
      <c r="N40" s="110">
        <f t="shared" si="4"/>
        <v>-7671.002</v>
      </c>
      <c r="O40" s="108">
        <f t="shared" si="3"/>
        <v>33605</v>
      </c>
      <c r="P40" s="106"/>
      <c r="Q40" s="106"/>
      <c r="R40" s="106"/>
      <c r="S40" s="108">
        <f t="shared" si="5"/>
        <v>21927</v>
      </c>
      <c r="T40" s="109"/>
    </row>
    <row r="41" spans="1:20" ht="36">
      <c r="A41" s="114" t="s">
        <v>192</v>
      </c>
      <c r="B41" s="66" t="s">
        <v>20</v>
      </c>
      <c r="C41" s="133">
        <v>58048</v>
      </c>
      <c r="D41" s="133">
        <v>34343</v>
      </c>
      <c r="E41" s="133">
        <v>22665</v>
      </c>
      <c r="F41" s="133">
        <v>0</v>
      </c>
      <c r="G41" s="133">
        <v>34343</v>
      </c>
      <c r="H41" s="134">
        <v>17324</v>
      </c>
      <c r="I41" s="134">
        <v>17922</v>
      </c>
      <c r="J41" s="134">
        <f t="shared" si="2"/>
        <v>17324</v>
      </c>
      <c r="K41" s="134">
        <v>1095</v>
      </c>
      <c r="L41" s="134">
        <v>0</v>
      </c>
      <c r="M41" s="108">
        <v>58048</v>
      </c>
      <c r="N41" s="110">
        <f t="shared" si="4"/>
        <v>-40724</v>
      </c>
      <c r="O41" s="108">
        <f t="shared" si="3"/>
        <v>-5341</v>
      </c>
      <c r="P41" s="106"/>
      <c r="Q41" s="106"/>
      <c r="R41" s="106"/>
      <c r="S41" s="108">
        <f t="shared" si="5"/>
        <v>-17019</v>
      </c>
      <c r="T41" s="109" t="s">
        <v>119</v>
      </c>
    </row>
    <row r="42" spans="1:20" ht="36">
      <c r="A42" s="122" t="s">
        <v>193</v>
      </c>
      <c r="B42" s="96" t="s">
        <v>90</v>
      </c>
      <c r="C42" s="143">
        <v>5893</v>
      </c>
      <c r="D42" s="143"/>
      <c r="E42" s="143">
        <v>0</v>
      </c>
      <c r="F42" s="143">
        <v>0</v>
      </c>
      <c r="G42" s="143">
        <v>0</v>
      </c>
      <c r="H42" s="144">
        <v>38946</v>
      </c>
      <c r="I42" s="144">
        <v>16433</v>
      </c>
      <c r="J42" s="134">
        <f aca="true" t="shared" si="15" ref="J42:J73">H42</f>
        <v>38946</v>
      </c>
      <c r="K42" s="144">
        <v>0</v>
      </c>
      <c r="L42" s="144">
        <v>0</v>
      </c>
      <c r="M42" s="108">
        <v>5893.002</v>
      </c>
      <c r="N42" s="110">
        <f t="shared" si="4"/>
        <v>33052.998</v>
      </c>
      <c r="O42" s="108">
        <f t="shared" si="3"/>
        <v>38946</v>
      </c>
      <c r="P42" s="106"/>
      <c r="Q42" s="106"/>
      <c r="R42" s="106"/>
      <c r="S42" s="108">
        <f t="shared" si="5"/>
        <v>38946</v>
      </c>
      <c r="T42" s="109"/>
    </row>
    <row r="43" spans="1:20" ht="34.5">
      <c r="A43" s="120" t="s">
        <v>194</v>
      </c>
      <c r="B43" s="33" t="s">
        <v>21</v>
      </c>
      <c r="C43" s="136">
        <v>126862.18</v>
      </c>
      <c r="D43" s="136"/>
      <c r="E43" s="22">
        <v>0</v>
      </c>
      <c r="F43" s="22">
        <v>0</v>
      </c>
      <c r="G43" s="22">
        <v>0</v>
      </c>
      <c r="H43" s="132">
        <f>H44+H45+H50</f>
        <v>17475.89353</v>
      </c>
      <c r="I43" s="132">
        <f>I44+I45+I50</f>
        <v>14232.161</v>
      </c>
      <c r="J43" s="132">
        <f>J44+J45+J50</f>
        <v>17475.89353</v>
      </c>
      <c r="K43" s="132">
        <f>K44+K45+K50</f>
        <v>0</v>
      </c>
      <c r="L43" s="132">
        <f>L44+L45+L50</f>
        <v>0</v>
      </c>
      <c r="M43" s="108">
        <v>119601.053</v>
      </c>
      <c r="N43" s="110">
        <f t="shared" si="4"/>
        <v>-102125.15947</v>
      </c>
      <c r="O43" s="108">
        <f aca="true" t="shared" si="16" ref="O43:O96">J43-E43</f>
        <v>17475.89353</v>
      </c>
      <c r="P43" s="106"/>
      <c r="Q43" s="106"/>
      <c r="R43" s="106"/>
      <c r="S43" s="108">
        <f t="shared" si="5"/>
        <v>17475.89353</v>
      </c>
      <c r="T43" s="109"/>
    </row>
    <row r="44" spans="1:20" ht="72">
      <c r="A44" s="123" t="s">
        <v>195</v>
      </c>
      <c r="B44" s="95" t="s">
        <v>181</v>
      </c>
      <c r="C44" s="112"/>
      <c r="D44" s="112"/>
      <c r="E44" s="22">
        <v>0</v>
      </c>
      <c r="F44" s="22">
        <v>0</v>
      </c>
      <c r="G44" s="22">
        <v>0</v>
      </c>
      <c r="H44" s="132">
        <v>3243.73253</v>
      </c>
      <c r="I44" s="132">
        <v>0</v>
      </c>
      <c r="J44" s="132">
        <f t="shared" si="15"/>
        <v>3243.73253</v>
      </c>
      <c r="K44" s="132">
        <v>0</v>
      </c>
      <c r="L44" s="132">
        <v>0</v>
      </c>
      <c r="M44" s="108"/>
      <c r="N44" s="110"/>
      <c r="O44" s="108"/>
      <c r="P44" s="106"/>
      <c r="Q44" s="106"/>
      <c r="R44" s="106"/>
      <c r="S44" s="108"/>
      <c r="T44" s="109"/>
    </row>
    <row r="45" spans="1:21" ht="54">
      <c r="A45" s="114" t="s">
        <v>180</v>
      </c>
      <c r="B45" s="97" t="s">
        <v>143</v>
      </c>
      <c r="C45" s="145"/>
      <c r="D45" s="145"/>
      <c r="E45" s="134">
        <v>0</v>
      </c>
      <c r="F45" s="134">
        <v>0</v>
      </c>
      <c r="G45" s="134">
        <v>0</v>
      </c>
      <c r="H45" s="134">
        <v>14232.161</v>
      </c>
      <c r="I45" s="134">
        <f aca="true" t="shared" si="17" ref="I45:I69">J45</f>
        <v>14232.161</v>
      </c>
      <c r="J45" s="134">
        <f t="shared" si="15"/>
        <v>14232.161</v>
      </c>
      <c r="K45" s="132">
        <v>0</v>
      </c>
      <c r="L45" s="134">
        <v>0</v>
      </c>
      <c r="M45" s="108"/>
      <c r="N45" s="110">
        <f aca="true" t="shared" si="18" ref="N45:N96">J45-M45</f>
        <v>14232.161</v>
      </c>
      <c r="O45" s="108">
        <f t="shared" si="16"/>
        <v>14232.161</v>
      </c>
      <c r="P45" s="106"/>
      <c r="Q45" s="106"/>
      <c r="R45" s="106"/>
      <c r="S45" s="108">
        <f t="shared" si="5"/>
        <v>14232.161</v>
      </c>
      <c r="T45" s="109"/>
      <c r="U45" s="111"/>
    </row>
    <row r="46" spans="1:20" ht="22.5" hidden="1">
      <c r="A46" s="114"/>
      <c r="B46" s="65"/>
      <c r="C46" s="145"/>
      <c r="D46" s="145"/>
      <c r="E46" s="134"/>
      <c r="F46" s="134"/>
      <c r="G46" s="134"/>
      <c r="H46" s="134">
        <v>0</v>
      </c>
      <c r="I46" s="134">
        <f t="shared" si="17"/>
        <v>0</v>
      </c>
      <c r="J46" s="134">
        <f t="shared" si="15"/>
        <v>0</v>
      </c>
      <c r="K46" s="134">
        <v>0</v>
      </c>
      <c r="L46" s="134">
        <v>0</v>
      </c>
      <c r="M46" s="108"/>
      <c r="N46" s="110">
        <f t="shared" si="18"/>
        <v>0</v>
      </c>
      <c r="O46" s="108">
        <f t="shared" si="16"/>
        <v>0</v>
      </c>
      <c r="P46" s="106"/>
      <c r="Q46" s="106"/>
      <c r="R46" s="106"/>
      <c r="S46" s="108">
        <f t="shared" si="5"/>
        <v>0</v>
      </c>
      <c r="T46" s="109"/>
    </row>
    <row r="47" spans="1:20" ht="22.5" hidden="1">
      <c r="A47" s="114"/>
      <c r="B47" s="66"/>
      <c r="C47" s="133"/>
      <c r="D47" s="133"/>
      <c r="E47" s="133"/>
      <c r="F47" s="133"/>
      <c r="G47" s="133"/>
      <c r="H47" s="134">
        <v>0</v>
      </c>
      <c r="I47" s="134">
        <f t="shared" si="17"/>
        <v>0</v>
      </c>
      <c r="J47" s="134">
        <f t="shared" si="15"/>
        <v>0</v>
      </c>
      <c r="K47" s="134">
        <v>0</v>
      </c>
      <c r="L47" s="134">
        <v>0</v>
      </c>
      <c r="M47" s="108"/>
      <c r="N47" s="110">
        <f t="shared" si="18"/>
        <v>0</v>
      </c>
      <c r="O47" s="108">
        <f t="shared" si="16"/>
        <v>0</v>
      </c>
      <c r="P47" s="106"/>
      <c r="Q47" s="106"/>
      <c r="R47" s="106"/>
      <c r="S47" s="108">
        <f t="shared" si="5"/>
        <v>0</v>
      </c>
      <c r="T47" s="109"/>
    </row>
    <row r="48" spans="1:20" ht="32.25" customHeight="1" hidden="1">
      <c r="A48" s="114"/>
      <c r="B48" s="66"/>
      <c r="C48" s="133"/>
      <c r="D48" s="133"/>
      <c r="E48" s="133"/>
      <c r="F48" s="133"/>
      <c r="G48" s="133"/>
      <c r="H48" s="134">
        <v>0</v>
      </c>
      <c r="I48" s="134">
        <f t="shared" si="17"/>
        <v>0</v>
      </c>
      <c r="J48" s="134">
        <f t="shared" si="15"/>
        <v>0</v>
      </c>
      <c r="K48" s="134">
        <v>0</v>
      </c>
      <c r="L48" s="134">
        <v>0</v>
      </c>
      <c r="M48" s="108"/>
      <c r="N48" s="110">
        <f t="shared" si="18"/>
        <v>0</v>
      </c>
      <c r="O48" s="108">
        <f t="shared" si="16"/>
        <v>0</v>
      </c>
      <c r="P48" s="106"/>
      <c r="Q48" s="106"/>
      <c r="R48" s="106"/>
      <c r="S48" s="108">
        <f t="shared" si="5"/>
        <v>0</v>
      </c>
      <c r="T48" s="109"/>
    </row>
    <row r="49" spans="1:20" ht="34.5" customHeight="1" hidden="1">
      <c r="A49" s="120"/>
      <c r="B49" s="33"/>
      <c r="C49" s="136"/>
      <c r="D49" s="136"/>
      <c r="E49" s="136"/>
      <c r="F49" s="136"/>
      <c r="G49" s="136"/>
      <c r="H49" s="132">
        <v>0</v>
      </c>
      <c r="I49" s="132">
        <f t="shared" si="17"/>
        <v>0</v>
      </c>
      <c r="J49" s="132">
        <f t="shared" si="15"/>
        <v>0</v>
      </c>
      <c r="K49" s="132">
        <v>0</v>
      </c>
      <c r="L49" s="132">
        <v>0</v>
      </c>
      <c r="M49" s="108"/>
      <c r="N49" s="110">
        <f t="shared" si="18"/>
        <v>0</v>
      </c>
      <c r="O49" s="108">
        <f t="shared" si="16"/>
        <v>0</v>
      </c>
      <c r="P49" s="106"/>
      <c r="Q49" s="106"/>
      <c r="R49" s="106"/>
      <c r="S49" s="108">
        <f t="shared" si="5"/>
        <v>0</v>
      </c>
      <c r="T49" s="109"/>
    </row>
    <row r="50" spans="1:20" ht="34.5" customHeight="1" hidden="1">
      <c r="A50" s="124"/>
      <c r="B50" s="115"/>
      <c r="C50" s="136"/>
      <c r="D50" s="136"/>
      <c r="E50" s="136"/>
      <c r="F50" s="136"/>
      <c r="G50" s="136"/>
      <c r="H50" s="132"/>
      <c r="I50" s="132">
        <f t="shared" si="17"/>
        <v>0</v>
      </c>
      <c r="J50" s="132">
        <f t="shared" si="15"/>
        <v>0</v>
      </c>
      <c r="K50" s="132"/>
      <c r="L50" s="132"/>
      <c r="M50" s="108"/>
      <c r="N50" s="110"/>
      <c r="O50" s="108"/>
      <c r="P50" s="106"/>
      <c r="Q50" s="106"/>
      <c r="R50" s="106"/>
      <c r="S50" s="108"/>
      <c r="T50" s="109"/>
    </row>
    <row r="51" spans="1:20" ht="34.5">
      <c r="A51" s="120" t="s">
        <v>179</v>
      </c>
      <c r="B51" s="33" t="s">
        <v>23</v>
      </c>
      <c r="C51" s="22">
        <v>63277.05</v>
      </c>
      <c r="D51" s="22">
        <f>SUM(D54:D90)</f>
        <v>868</v>
      </c>
      <c r="E51" s="22">
        <f>SUM(E54:E90)</f>
        <v>868</v>
      </c>
      <c r="F51" s="22">
        <f>SUM(F54:F90)</f>
        <v>0</v>
      </c>
      <c r="G51" s="22">
        <f>SUM(G54:G90)</f>
        <v>868</v>
      </c>
      <c r="H51" s="132">
        <f>H70+H71+H72+H73+H74+H75+H76+H77+H78+H79+H81+H86+H87+H88+H89+H90</f>
        <v>59608.46635</v>
      </c>
      <c r="I51" s="132">
        <f>I70+I71+I72+I73+I74+I75+I76+I77+I78+I79+I81+I86+I87+I88+I89+I90</f>
        <v>856</v>
      </c>
      <c r="J51" s="132">
        <f>J70+J71+J72+J73+J74+J75+J76+J77+J78+J79+J81+J86+J87+J88+J89+J90</f>
        <v>59608.46635</v>
      </c>
      <c r="K51" s="132">
        <f>K70+K71+K72+K73+K74+K75+K76+K77+K78+K79+K81+K86+K87+K88+K89+K90</f>
        <v>856</v>
      </c>
      <c r="L51" s="132">
        <f>L70+L71+L72+L73+L74+L75+L76+L77+L78+L79+L81+L86+L87+L88+L89+L90</f>
        <v>856</v>
      </c>
      <c r="M51" s="108">
        <v>62111.551</v>
      </c>
      <c r="N51" s="110">
        <f t="shared" si="18"/>
        <v>-2503.084649999997</v>
      </c>
      <c r="O51" s="108">
        <f t="shared" si="16"/>
        <v>58740.46635</v>
      </c>
      <c r="P51" s="106"/>
      <c r="Q51" s="106"/>
      <c r="R51" s="106"/>
      <c r="S51" s="108">
        <f t="shared" si="5"/>
        <v>58740.46635</v>
      </c>
      <c r="T51" s="109"/>
    </row>
    <row r="52" spans="1:20" ht="22.5" hidden="1">
      <c r="A52" s="114"/>
      <c r="B52" s="66"/>
      <c r="C52" s="133"/>
      <c r="D52" s="133"/>
      <c r="E52" s="133"/>
      <c r="F52" s="133"/>
      <c r="G52" s="133"/>
      <c r="H52" s="134">
        <v>0</v>
      </c>
      <c r="I52" s="134">
        <f t="shared" si="17"/>
        <v>0</v>
      </c>
      <c r="J52" s="134">
        <f t="shared" si="15"/>
        <v>0</v>
      </c>
      <c r="K52" s="132">
        <f>SUM(K55:K92)</f>
        <v>856</v>
      </c>
      <c r="L52" s="134">
        <v>0</v>
      </c>
      <c r="M52" s="108"/>
      <c r="N52" s="110">
        <f t="shared" si="18"/>
        <v>0</v>
      </c>
      <c r="O52" s="108">
        <f t="shared" si="16"/>
        <v>0</v>
      </c>
      <c r="P52" s="106"/>
      <c r="Q52" s="106"/>
      <c r="R52" s="106"/>
      <c r="S52" s="108">
        <f t="shared" si="5"/>
        <v>0</v>
      </c>
      <c r="T52" s="109"/>
    </row>
    <row r="53" spans="1:20" ht="36" hidden="1">
      <c r="A53" s="125"/>
      <c r="B53" s="66" t="s">
        <v>24</v>
      </c>
      <c r="C53" s="133"/>
      <c r="D53" s="133"/>
      <c r="E53" s="133"/>
      <c r="F53" s="133"/>
      <c r="G53" s="133"/>
      <c r="H53" s="134">
        <v>0</v>
      </c>
      <c r="I53" s="134">
        <f t="shared" si="17"/>
        <v>0</v>
      </c>
      <c r="J53" s="134">
        <f t="shared" si="15"/>
        <v>0</v>
      </c>
      <c r="K53" s="134">
        <v>0</v>
      </c>
      <c r="L53" s="134"/>
      <c r="M53" s="108"/>
      <c r="N53" s="110">
        <f t="shared" si="18"/>
        <v>0</v>
      </c>
      <c r="O53" s="108">
        <f t="shared" si="16"/>
        <v>0</v>
      </c>
      <c r="P53" s="106"/>
      <c r="Q53" s="106"/>
      <c r="R53" s="106"/>
      <c r="S53" s="108">
        <f t="shared" si="5"/>
        <v>0</v>
      </c>
      <c r="T53" s="109"/>
    </row>
    <row r="54" spans="1:20" ht="36" hidden="1">
      <c r="A54" s="125" t="s">
        <v>65</v>
      </c>
      <c r="B54" s="66" t="s">
        <v>25</v>
      </c>
      <c r="C54" s="133"/>
      <c r="D54" s="133"/>
      <c r="E54" s="133"/>
      <c r="F54" s="133"/>
      <c r="G54" s="133"/>
      <c r="H54" s="134">
        <v>0</v>
      </c>
      <c r="I54" s="134">
        <f t="shared" si="17"/>
        <v>0</v>
      </c>
      <c r="J54" s="134">
        <f t="shared" si="15"/>
        <v>0</v>
      </c>
      <c r="K54" s="134"/>
      <c r="L54" s="134">
        <v>0</v>
      </c>
      <c r="M54" s="108"/>
      <c r="N54" s="110">
        <f t="shared" si="18"/>
        <v>0</v>
      </c>
      <c r="O54" s="108">
        <f t="shared" si="16"/>
        <v>0</v>
      </c>
      <c r="P54" s="106"/>
      <c r="Q54" s="106"/>
      <c r="R54" s="106"/>
      <c r="S54" s="108">
        <f t="shared" si="5"/>
        <v>0</v>
      </c>
      <c r="T54" s="109"/>
    </row>
    <row r="55" spans="1:20" ht="72" hidden="1">
      <c r="A55" s="126"/>
      <c r="B55" s="66" t="s">
        <v>26</v>
      </c>
      <c r="C55" s="133"/>
      <c r="D55" s="133"/>
      <c r="E55" s="133"/>
      <c r="F55" s="133"/>
      <c r="G55" s="133"/>
      <c r="H55" s="134">
        <v>0</v>
      </c>
      <c r="I55" s="134">
        <f t="shared" si="17"/>
        <v>0</v>
      </c>
      <c r="J55" s="134">
        <f t="shared" si="15"/>
        <v>0</v>
      </c>
      <c r="K55" s="134">
        <v>0</v>
      </c>
      <c r="L55" s="134">
        <v>0</v>
      </c>
      <c r="M55" s="108"/>
      <c r="N55" s="110">
        <f t="shared" si="18"/>
        <v>0</v>
      </c>
      <c r="O55" s="108">
        <f t="shared" si="16"/>
        <v>0</v>
      </c>
      <c r="P55" s="106"/>
      <c r="Q55" s="106"/>
      <c r="R55" s="106"/>
      <c r="S55" s="108">
        <f t="shared" si="5"/>
        <v>0</v>
      </c>
      <c r="T55" s="109"/>
    </row>
    <row r="56" spans="1:20" ht="108.75" customHeight="1" hidden="1">
      <c r="A56" s="126"/>
      <c r="B56" s="66" t="s">
        <v>27</v>
      </c>
      <c r="C56" s="133"/>
      <c r="D56" s="133"/>
      <c r="E56" s="133"/>
      <c r="F56" s="133"/>
      <c r="G56" s="133"/>
      <c r="H56" s="134">
        <v>0</v>
      </c>
      <c r="I56" s="134">
        <f t="shared" si="17"/>
        <v>0</v>
      </c>
      <c r="J56" s="134">
        <f t="shared" si="15"/>
        <v>0</v>
      </c>
      <c r="K56" s="134">
        <v>0</v>
      </c>
      <c r="L56" s="134">
        <v>0</v>
      </c>
      <c r="M56" s="108"/>
      <c r="N56" s="110">
        <f t="shared" si="18"/>
        <v>0</v>
      </c>
      <c r="O56" s="108">
        <f t="shared" si="16"/>
        <v>0</v>
      </c>
      <c r="P56" s="106"/>
      <c r="Q56" s="106"/>
      <c r="R56" s="106"/>
      <c r="S56" s="108">
        <f t="shared" si="5"/>
        <v>0</v>
      </c>
      <c r="T56" s="109"/>
    </row>
    <row r="57" spans="1:20" ht="36" hidden="1">
      <c r="A57" s="126"/>
      <c r="B57" s="66" t="s">
        <v>28</v>
      </c>
      <c r="C57" s="133"/>
      <c r="D57" s="133"/>
      <c r="E57" s="133"/>
      <c r="F57" s="133"/>
      <c r="G57" s="133"/>
      <c r="H57" s="134">
        <v>0</v>
      </c>
      <c r="I57" s="134">
        <f t="shared" si="17"/>
        <v>0</v>
      </c>
      <c r="J57" s="134">
        <f t="shared" si="15"/>
        <v>0</v>
      </c>
      <c r="K57" s="130">
        <v>0</v>
      </c>
      <c r="L57" s="134">
        <v>0</v>
      </c>
      <c r="M57" s="108"/>
      <c r="N57" s="110">
        <f t="shared" si="18"/>
        <v>0</v>
      </c>
      <c r="O57" s="108">
        <f t="shared" si="16"/>
        <v>0</v>
      </c>
      <c r="P57" s="106"/>
      <c r="Q57" s="106"/>
      <c r="R57" s="106"/>
      <c r="S57" s="108">
        <f t="shared" si="5"/>
        <v>0</v>
      </c>
      <c r="T57" s="109"/>
    </row>
    <row r="58" spans="1:20" ht="54" hidden="1">
      <c r="A58" s="126"/>
      <c r="B58" s="66" t="s">
        <v>29</v>
      </c>
      <c r="C58" s="133"/>
      <c r="D58" s="133"/>
      <c r="E58" s="133"/>
      <c r="F58" s="133"/>
      <c r="G58" s="133"/>
      <c r="H58" s="134">
        <v>0</v>
      </c>
      <c r="I58" s="134">
        <f t="shared" si="17"/>
        <v>0</v>
      </c>
      <c r="J58" s="134">
        <f t="shared" si="15"/>
        <v>0</v>
      </c>
      <c r="K58" s="134">
        <v>0</v>
      </c>
      <c r="L58" s="134">
        <v>0</v>
      </c>
      <c r="M58" s="108"/>
      <c r="N58" s="110">
        <f t="shared" si="18"/>
        <v>0</v>
      </c>
      <c r="O58" s="108">
        <f t="shared" si="16"/>
        <v>0</v>
      </c>
      <c r="P58" s="106"/>
      <c r="Q58" s="106"/>
      <c r="R58" s="106"/>
      <c r="S58" s="108">
        <f t="shared" si="5"/>
        <v>0</v>
      </c>
      <c r="T58" s="109"/>
    </row>
    <row r="59" spans="1:20" ht="36" hidden="1">
      <c r="A59" s="126"/>
      <c r="B59" s="66" t="s">
        <v>30</v>
      </c>
      <c r="C59" s="133"/>
      <c r="D59" s="133"/>
      <c r="E59" s="133"/>
      <c r="F59" s="133"/>
      <c r="G59" s="133"/>
      <c r="H59" s="134">
        <v>0</v>
      </c>
      <c r="I59" s="134">
        <f t="shared" si="17"/>
        <v>0</v>
      </c>
      <c r="J59" s="134">
        <f t="shared" si="15"/>
        <v>0</v>
      </c>
      <c r="K59" s="134">
        <v>0</v>
      </c>
      <c r="L59" s="134">
        <v>0</v>
      </c>
      <c r="M59" s="108"/>
      <c r="N59" s="110">
        <f t="shared" si="18"/>
        <v>0</v>
      </c>
      <c r="O59" s="108">
        <f t="shared" si="16"/>
        <v>0</v>
      </c>
      <c r="P59" s="106"/>
      <c r="Q59" s="106"/>
      <c r="R59" s="106"/>
      <c r="S59" s="108">
        <f t="shared" si="5"/>
        <v>0</v>
      </c>
      <c r="T59" s="109"/>
    </row>
    <row r="60" spans="1:20" ht="22.5" hidden="1">
      <c r="A60" s="126"/>
      <c r="B60" s="66"/>
      <c r="C60" s="133"/>
      <c r="D60" s="133"/>
      <c r="E60" s="133"/>
      <c r="F60" s="133"/>
      <c r="G60" s="133"/>
      <c r="H60" s="134"/>
      <c r="I60" s="134">
        <f t="shared" si="17"/>
        <v>0</v>
      </c>
      <c r="J60" s="134">
        <f t="shared" si="15"/>
        <v>0</v>
      </c>
      <c r="K60" s="134">
        <v>0</v>
      </c>
      <c r="L60" s="134"/>
      <c r="M60" s="108"/>
      <c r="N60" s="110">
        <f t="shared" si="18"/>
        <v>0</v>
      </c>
      <c r="O60" s="108">
        <f t="shared" si="16"/>
        <v>0</v>
      </c>
      <c r="P60" s="106"/>
      <c r="Q60" s="106"/>
      <c r="R60" s="106"/>
      <c r="S60" s="108">
        <f t="shared" si="5"/>
        <v>0</v>
      </c>
      <c r="T60" s="109"/>
    </row>
    <row r="61" spans="1:20" ht="72" hidden="1">
      <c r="A61" s="126"/>
      <c r="B61" s="66" t="s">
        <v>31</v>
      </c>
      <c r="C61" s="133"/>
      <c r="D61" s="133"/>
      <c r="E61" s="133"/>
      <c r="F61" s="133"/>
      <c r="G61" s="133"/>
      <c r="H61" s="134"/>
      <c r="I61" s="134">
        <f t="shared" si="17"/>
        <v>0</v>
      </c>
      <c r="J61" s="134">
        <f t="shared" si="15"/>
        <v>0</v>
      </c>
      <c r="K61" s="134"/>
      <c r="L61" s="134"/>
      <c r="M61" s="108"/>
      <c r="N61" s="110">
        <f t="shared" si="18"/>
        <v>0</v>
      </c>
      <c r="O61" s="108">
        <f t="shared" si="16"/>
        <v>0</v>
      </c>
      <c r="P61" s="106"/>
      <c r="Q61" s="106"/>
      <c r="R61" s="106"/>
      <c r="S61" s="108">
        <f t="shared" si="5"/>
        <v>0</v>
      </c>
      <c r="T61" s="109"/>
    </row>
    <row r="62" spans="1:20" ht="72" hidden="1">
      <c r="A62" s="126"/>
      <c r="B62" s="68" t="s">
        <v>32</v>
      </c>
      <c r="C62" s="133"/>
      <c r="D62" s="133"/>
      <c r="E62" s="133"/>
      <c r="F62" s="133"/>
      <c r="G62" s="133"/>
      <c r="H62" s="134">
        <v>0</v>
      </c>
      <c r="I62" s="134">
        <f t="shared" si="17"/>
        <v>0</v>
      </c>
      <c r="J62" s="134">
        <f t="shared" si="15"/>
        <v>0</v>
      </c>
      <c r="K62" s="134"/>
      <c r="L62" s="134"/>
      <c r="M62" s="108"/>
      <c r="N62" s="110">
        <f t="shared" si="18"/>
        <v>0</v>
      </c>
      <c r="O62" s="108">
        <f t="shared" si="16"/>
        <v>0</v>
      </c>
      <c r="P62" s="106"/>
      <c r="Q62" s="106"/>
      <c r="R62" s="106"/>
      <c r="S62" s="108">
        <f t="shared" si="5"/>
        <v>0</v>
      </c>
      <c r="T62" s="109"/>
    </row>
    <row r="63" spans="1:20" ht="22.5" hidden="1">
      <c r="A63" s="126"/>
      <c r="B63" s="66"/>
      <c r="C63" s="133"/>
      <c r="D63" s="133"/>
      <c r="E63" s="133"/>
      <c r="F63" s="133"/>
      <c r="G63" s="133"/>
      <c r="H63" s="134"/>
      <c r="I63" s="134">
        <f t="shared" si="17"/>
        <v>0</v>
      </c>
      <c r="J63" s="134">
        <f t="shared" si="15"/>
        <v>0</v>
      </c>
      <c r="K63" s="134"/>
      <c r="L63" s="134">
        <v>0</v>
      </c>
      <c r="M63" s="108"/>
      <c r="N63" s="110">
        <f t="shared" si="18"/>
        <v>0</v>
      </c>
      <c r="O63" s="108">
        <f t="shared" si="16"/>
        <v>0</v>
      </c>
      <c r="P63" s="106"/>
      <c r="Q63" s="106"/>
      <c r="R63" s="106"/>
      <c r="S63" s="108">
        <f t="shared" si="5"/>
        <v>0</v>
      </c>
      <c r="T63" s="109"/>
    </row>
    <row r="64" spans="1:20" ht="22.5" hidden="1">
      <c r="A64" s="126"/>
      <c r="B64" s="66"/>
      <c r="C64" s="133"/>
      <c r="D64" s="133"/>
      <c r="E64" s="133"/>
      <c r="F64" s="133"/>
      <c r="G64" s="133"/>
      <c r="H64" s="134"/>
      <c r="I64" s="134">
        <f t="shared" si="17"/>
        <v>0</v>
      </c>
      <c r="J64" s="134">
        <f t="shared" si="15"/>
        <v>0</v>
      </c>
      <c r="K64" s="134">
        <v>0</v>
      </c>
      <c r="L64" s="134"/>
      <c r="M64" s="108"/>
      <c r="N64" s="110">
        <f t="shared" si="18"/>
        <v>0</v>
      </c>
      <c r="O64" s="108">
        <f t="shared" si="16"/>
        <v>0</v>
      </c>
      <c r="P64" s="106"/>
      <c r="Q64" s="106"/>
      <c r="R64" s="106"/>
      <c r="S64" s="108">
        <f t="shared" si="5"/>
        <v>0</v>
      </c>
      <c r="T64" s="109"/>
    </row>
    <row r="65" spans="1:20" ht="54" hidden="1">
      <c r="A65" s="126"/>
      <c r="B65" s="66" t="s">
        <v>33</v>
      </c>
      <c r="C65" s="133"/>
      <c r="D65" s="133"/>
      <c r="E65" s="133"/>
      <c r="F65" s="133"/>
      <c r="G65" s="133"/>
      <c r="H65" s="134">
        <v>0</v>
      </c>
      <c r="I65" s="134">
        <f t="shared" si="17"/>
        <v>0</v>
      </c>
      <c r="J65" s="134">
        <f t="shared" si="15"/>
        <v>0</v>
      </c>
      <c r="K65" s="134"/>
      <c r="L65" s="134">
        <v>0</v>
      </c>
      <c r="M65" s="108"/>
      <c r="N65" s="110">
        <f t="shared" si="18"/>
        <v>0</v>
      </c>
      <c r="O65" s="108">
        <f t="shared" si="16"/>
        <v>0</v>
      </c>
      <c r="P65" s="106"/>
      <c r="Q65" s="106"/>
      <c r="R65" s="106"/>
      <c r="S65" s="108">
        <f t="shared" si="5"/>
        <v>0</v>
      </c>
      <c r="T65" s="109"/>
    </row>
    <row r="66" spans="1:20" ht="72" hidden="1">
      <c r="A66" s="114" t="s">
        <v>67</v>
      </c>
      <c r="B66" s="76" t="s">
        <v>42</v>
      </c>
      <c r="C66" s="133"/>
      <c r="D66" s="133"/>
      <c r="E66" s="133"/>
      <c r="F66" s="133"/>
      <c r="G66" s="133"/>
      <c r="H66" s="134">
        <v>0</v>
      </c>
      <c r="I66" s="134">
        <f t="shared" si="17"/>
        <v>0</v>
      </c>
      <c r="J66" s="134">
        <f t="shared" si="15"/>
        <v>0</v>
      </c>
      <c r="K66" s="134">
        <v>0</v>
      </c>
      <c r="L66" s="134">
        <v>0</v>
      </c>
      <c r="M66" s="108"/>
      <c r="N66" s="110">
        <f t="shared" si="18"/>
        <v>0</v>
      </c>
      <c r="O66" s="108">
        <f t="shared" si="16"/>
        <v>0</v>
      </c>
      <c r="P66" s="106"/>
      <c r="Q66" s="106"/>
      <c r="R66" s="106"/>
      <c r="S66" s="108">
        <f t="shared" si="5"/>
        <v>0</v>
      </c>
      <c r="T66" s="109"/>
    </row>
    <row r="67" spans="1:20" ht="36" hidden="1">
      <c r="A67" s="127" t="s">
        <v>66</v>
      </c>
      <c r="B67" s="66" t="s">
        <v>70</v>
      </c>
      <c r="C67" s="133"/>
      <c r="D67" s="133"/>
      <c r="E67" s="133"/>
      <c r="F67" s="133"/>
      <c r="G67" s="133"/>
      <c r="H67" s="134">
        <v>0</v>
      </c>
      <c r="I67" s="134">
        <f t="shared" si="17"/>
        <v>0</v>
      </c>
      <c r="J67" s="134">
        <f t="shared" si="15"/>
        <v>0</v>
      </c>
      <c r="K67" s="134">
        <v>0</v>
      </c>
      <c r="L67" s="134">
        <v>0</v>
      </c>
      <c r="M67" s="108"/>
      <c r="N67" s="110">
        <f t="shared" si="18"/>
        <v>0</v>
      </c>
      <c r="O67" s="108">
        <f t="shared" si="16"/>
        <v>0</v>
      </c>
      <c r="P67" s="106"/>
      <c r="Q67" s="106"/>
      <c r="R67" s="106"/>
      <c r="S67" s="108">
        <f t="shared" si="5"/>
        <v>0</v>
      </c>
      <c r="T67" s="109"/>
    </row>
    <row r="68" spans="1:20" ht="36" hidden="1">
      <c r="A68" s="114"/>
      <c r="B68" s="66" t="s">
        <v>34</v>
      </c>
      <c r="C68" s="133"/>
      <c r="D68" s="133"/>
      <c r="E68" s="133"/>
      <c r="F68" s="133"/>
      <c r="G68" s="133"/>
      <c r="H68" s="134">
        <v>0</v>
      </c>
      <c r="I68" s="134">
        <f t="shared" si="17"/>
        <v>0</v>
      </c>
      <c r="J68" s="134">
        <f t="shared" si="15"/>
        <v>0</v>
      </c>
      <c r="K68" s="134">
        <v>0</v>
      </c>
      <c r="L68" s="134">
        <v>0</v>
      </c>
      <c r="M68" s="108"/>
      <c r="N68" s="110">
        <f t="shared" si="18"/>
        <v>0</v>
      </c>
      <c r="O68" s="108">
        <f t="shared" si="16"/>
        <v>0</v>
      </c>
      <c r="P68" s="106"/>
      <c r="Q68" s="106"/>
      <c r="R68" s="106"/>
      <c r="S68" s="108">
        <f t="shared" si="5"/>
        <v>0</v>
      </c>
      <c r="T68" s="109"/>
    </row>
    <row r="69" spans="1:20" ht="126" hidden="1">
      <c r="A69" s="114"/>
      <c r="B69" s="66" t="s">
        <v>35</v>
      </c>
      <c r="C69" s="133"/>
      <c r="D69" s="133"/>
      <c r="E69" s="133"/>
      <c r="F69" s="133"/>
      <c r="G69" s="133"/>
      <c r="H69" s="134"/>
      <c r="I69" s="134">
        <f t="shared" si="17"/>
        <v>0</v>
      </c>
      <c r="J69" s="134">
        <f t="shared" si="15"/>
        <v>0</v>
      </c>
      <c r="K69" s="134">
        <v>0</v>
      </c>
      <c r="L69" s="134"/>
      <c r="M69" s="108"/>
      <c r="N69" s="110">
        <f t="shared" si="18"/>
        <v>0</v>
      </c>
      <c r="O69" s="108">
        <f t="shared" si="16"/>
        <v>0</v>
      </c>
      <c r="P69" s="106"/>
      <c r="Q69" s="106"/>
      <c r="R69" s="106"/>
      <c r="S69" s="108">
        <f t="shared" si="5"/>
        <v>0</v>
      </c>
      <c r="T69" s="109"/>
    </row>
    <row r="70" spans="1:20" ht="166.5" customHeight="1">
      <c r="A70" s="114" t="s">
        <v>170</v>
      </c>
      <c r="B70" s="66" t="s">
        <v>105</v>
      </c>
      <c r="C70" s="133"/>
      <c r="D70" s="133"/>
      <c r="E70" s="133">
        <v>0</v>
      </c>
      <c r="F70" s="133">
        <v>0</v>
      </c>
      <c r="G70" s="133">
        <v>0</v>
      </c>
      <c r="H70" s="134">
        <v>490.936</v>
      </c>
      <c r="I70" s="134">
        <v>0</v>
      </c>
      <c r="J70" s="134">
        <f t="shared" si="15"/>
        <v>490.936</v>
      </c>
      <c r="K70" s="134">
        <v>0</v>
      </c>
      <c r="L70" s="134">
        <v>0</v>
      </c>
      <c r="M70" s="108"/>
      <c r="N70" s="110"/>
      <c r="O70" s="108"/>
      <c r="P70" s="106"/>
      <c r="Q70" s="106"/>
      <c r="R70" s="106"/>
      <c r="S70" s="108"/>
      <c r="T70" s="109"/>
    </row>
    <row r="71" spans="1:20" ht="111" customHeight="1">
      <c r="A71" s="114" t="s">
        <v>170</v>
      </c>
      <c r="B71" s="92" t="s">
        <v>27</v>
      </c>
      <c r="C71" s="133"/>
      <c r="D71" s="133"/>
      <c r="E71" s="133">
        <v>0</v>
      </c>
      <c r="F71" s="133">
        <v>0</v>
      </c>
      <c r="G71" s="133">
        <v>0</v>
      </c>
      <c r="H71" s="134">
        <v>2586</v>
      </c>
      <c r="I71" s="134">
        <v>0</v>
      </c>
      <c r="J71" s="134">
        <f t="shared" si="15"/>
        <v>2586</v>
      </c>
      <c r="K71" s="134">
        <v>0</v>
      </c>
      <c r="L71" s="134">
        <v>0</v>
      </c>
      <c r="M71" s="108"/>
      <c r="N71" s="110"/>
      <c r="O71" s="108"/>
      <c r="P71" s="106"/>
      <c r="Q71" s="106"/>
      <c r="R71" s="106"/>
      <c r="S71" s="108"/>
      <c r="T71" s="109"/>
    </row>
    <row r="72" spans="1:20" ht="64.5" customHeight="1">
      <c r="A72" s="114" t="s">
        <v>170</v>
      </c>
      <c r="B72" s="93" t="s">
        <v>33</v>
      </c>
      <c r="C72" s="133"/>
      <c r="D72" s="133"/>
      <c r="E72" s="133">
        <v>0</v>
      </c>
      <c r="F72" s="133">
        <v>0</v>
      </c>
      <c r="G72" s="133">
        <v>0</v>
      </c>
      <c r="H72" s="134">
        <v>248.37419</v>
      </c>
      <c r="I72" s="134">
        <v>0</v>
      </c>
      <c r="J72" s="134">
        <f t="shared" si="15"/>
        <v>248.37419</v>
      </c>
      <c r="K72" s="134">
        <v>0</v>
      </c>
      <c r="L72" s="134">
        <v>0</v>
      </c>
      <c r="M72" s="108"/>
      <c r="N72" s="110"/>
      <c r="O72" s="108"/>
      <c r="P72" s="106"/>
      <c r="Q72" s="106"/>
      <c r="R72" s="106"/>
      <c r="S72" s="108"/>
      <c r="T72" s="109"/>
    </row>
    <row r="73" spans="1:20" ht="126.75" customHeight="1">
      <c r="A73" s="114" t="s">
        <v>170</v>
      </c>
      <c r="B73" s="71" t="s">
        <v>175</v>
      </c>
      <c r="C73" s="133"/>
      <c r="D73" s="133"/>
      <c r="E73" s="133">
        <v>0</v>
      </c>
      <c r="F73" s="133">
        <v>0</v>
      </c>
      <c r="G73" s="133">
        <v>0</v>
      </c>
      <c r="H73" s="134">
        <v>238.03916</v>
      </c>
      <c r="I73" s="134">
        <v>0</v>
      </c>
      <c r="J73" s="134">
        <f t="shared" si="15"/>
        <v>238.03916</v>
      </c>
      <c r="K73" s="134">
        <v>0</v>
      </c>
      <c r="L73" s="134">
        <v>0</v>
      </c>
      <c r="M73" s="108"/>
      <c r="N73" s="110"/>
      <c r="O73" s="108"/>
      <c r="P73" s="106"/>
      <c r="Q73" s="106"/>
      <c r="R73" s="106"/>
      <c r="S73" s="108"/>
      <c r="T73" s="109"/>
    </row>
    <row r="74" spans="1:20" ht="59.25" customHeight="1">
      <c r="A74" s="114" t="s">
        <v>170</v>
      </c>
      <c r="B74" s="92" t="s">
        <v>29</v>
      </c>
      <c r="C74" s="133"/>
      <c r="D74" s="133"/>
      <c r="E74" s="133">
        <v>0</v>
      </c>
      <c r="F74" s="133">
        <v>0</v>
      </c>
      <c r="G74" s="133">
        <v>0</v>
      </c>
      <c r="H74" s="134">
        <v>441.085</v>
      </c>
      <c r="I74" s="134">
        <v>0</v>
      </c>
      <c r="J74" s="134">
        <f aca="true" t="shared" si="19" ref="J74:J95">H74</f>
        <v>441.085</v>
      </c>
      <c r="K74" s="134">
        <v>0</v>
      </c>
      <c r="L74" s="134">
        <v>0</v>
      </c>
      <c r="M74" s="108"/>
      <c r="N74" s="110"/>
      <c r="O74" s="108"/>
      <c r="P74" s="106"/>
      <c r="Q74" s="106"/>
      <c r="R74" s="106"/>
      <c r="S74" s="108"/>
      <c r="T74" s="109"/>
    </row>
    <row r="75" spans="1:20" ht="45.75" customHeight="1">
      <c r="A75" s="114" t="s">
        <v>170</v>
      </c>
      <c r="B75" s="92" t="s">
        <v>28</v>
      </c>
      <c r="C75" s="133"/>
      <c r="D75" s="133"/>
      <c r="E75" s="133">
        <v>0</v>
      </c>
      <c r="F75" s="133">
        <v>0</v>
      </c>
      <c r="G75" s="133">
        <v>0</v>
      </c>
      <c r="H75" s="134">
        <v>223</v>
      </c>
      <c r="I75" s="134">
        <v>0</v>
      </c>
      <c r="J75" s="134">
        <f t="shared" si="19"/>
        <v>223</v>
      </c>
      <c r="K75" s="134">
        <v>0</v>
      </c>
      <c r="L75" s="134">
        <v>0</v>
      </c>
      <c r="M75" s="108"/>
      <c r="N75" s="110"/>
      <c r="O75" s="108"/>
      <c r="P75" s="106"/>
      <c r="Q75" s="106"/>
      <c r="R75" s="106"/>
      <c r="S75" s="108"/>
      <c r="T75" s="109"/>
    </row>
    <row r="76" spans="1:20" ht="76.5" customHeight="1">
      <c r="A76" s="114" t="s">
        <v>170</v>
      </c>
      <c r="B76" s="92" t="s">
        <v>26</v>
      </c>
      <c r="C76" s="133"/>
      <c r="D76" s="133"/>
      <c r="E76" s="133">
        <v>0</v>
      </c>
      <c r="F76" s="133">
        <v>0</v>
      </c>
      <c r="G76" s="133">
        <v>0</v>
      </c>
      <c r="H76" s="134">
        <v>680</v>
      </c>
      <c r="I76" s="134">
        <v>0</v>
      </c>
      <c r="J76" s="134">
        <f t="shared" si="19"/>
        <v>680</v>
      </c>
      <c r="K76" s="134">
        <v>0</v>
      </c>
      <c r="L76" s="134">
        <v>0</v>
      </c>
      <c r="M76" s="108"/>
      <c r="N76" s="110"/>
      <c r="O76" s="108"/>
      <c r="P76" s="106"/>
      <c r="Q76" s="106"/>
      <c r="R76" s="106"/>
      <c r="S76" s="108"/>
      <c r="T76" s="109"/>
    </row>
    <row r="77" spans="1:20" ht="41.25" customHeight="1">
      <c r="A77" s="114" t="s">
        <v>170</v>
      </c>
      <c r="B77" s="92" t="s">
        <v>25</v>
      </c>
      <c r="C77" s="133"/>
      <c r="D77" s="133"/>
      <c r="E77" s="133">
        <v>0</v>
      </c>
      <c r="F77" s="133">
        <v>0</v>
      </c>
      <c r="G77" s="133">
        <v>0</v>
      </c>
      <c r="H77" s="134">
        <v>502.463</v>
      </c>
      <c r="I77" s="134">
        <v>0</v>
      </c>
      <c r="J77" s="134">
        <f t="shared" si="19"/>
        <v>502.463</v>
      </c>
      <c r="K77" s="134">
        <v>0</v>
      </c>
      <c r="L77" s="134">
        <v>0</v>
      </c>
      <c r="M77" s="108"/>
      <c r="N77" s="110"/>
      <c r="O77" s="108"/>
      <c r="P77" s="106"/>
      <c r="Q77" s="106"/>
      <c r="R77" s="106"/>
      <c r="S77" s="108"/>
      <c r="T77" s="109"/>
    </row>
    <row r="78" spans="1:20" ht="72.75" customHeight="1">
      <c r="A78" s="114" t="s">
        <v>170</v>
      </c>
      <c r="B78" s="92" t="s">
        <v>177</v>
      </c>
      <c r="C78" s="133"/>
      <c r="D78" s="133"/>
      <c r="E78" s="133">
        <v>0</v>
      </c>
      <c r="F78" s="133">
        <v>0</v>
      </c>
      <c r="G78" s="133">
        <v>0</v>
      </c>
      <c r="H78" s="134">
        <v>215.3</v>
      </c>
      <c r="I78" s="134">
        <v>0</v>
      </c>
      <c r="J78" s="134">
        <f t="shared" si="19"/>
        <v>215.3</v>
      </c>
      <c r="K78" s="134">
        <v>0</v>
      </c>
      <c r="L78" s="134">
        <v>0</v>
      </c>
      <c r="M78" s="108"/>
      <c r="N78" s="110"/>
      <c r="O78" s="108"/>
      <c r="P78" s="106"/>
      <c r="Q78" s="106"/>
      <c r="R78" s="106"/>
      <c r="S78" s="108"/>
      <c r="T78" s="109"/>
    </row>
    <row r="79" spans="1:20" ht="41.25" customHeight="1">
      <c r="A79" s="114" t="s">
        <v>170</v>
      </c>
      <c r="B79" s="92" t="s">
        <v>30</v>
      </c>
      <c r="C79" s="133"/>
      <c r="D79" s="133"/>
      <c r="E79" s="133">
        <v>0</v>
      </c>
      <c r="F79" s="133">
        <v>0</v>
      </c>
      <c r="G79" s="133">
        <v>0</v>
      </c>
      <c r="H79" s="134">
        <v>4123.476</v>
      </c>
      <c r="I79" s="134">
        <v>0</v>
      </c>
      <c r="J79" s="134">
        <f t="shared" si="19"/>
        <v>4123.476</v>
      </c>
      <c r="K79" s="134">
        <v>0</v>
      </c>
      <c r="L79" s="134">
        <v>0</v>
      </c>
      <c r="M79" s="108"/>
      <c r="N79" s="110"/>
      <c r="O79" s="108"/>
      <c r="P79" s="106"/>
      <c r="Q79" s="106"/>
      <c r="R79" s="106"/>
      <c r="S79" s="108"/>
      <c r="T79" s="109"/>
    </row>
    <row r="80" spans="1:20" ht="41.25" customHeight="1" hidden="1">
      <c r="A80" s="114"/>
      <c r="B80" s="92"/>
      <c r="C80" s="133"/>
      <c r="D80" s="133"/>
      <c r="E80" s="133">
        <v>0</v>
      </c>
      <c r="F80" s="133">
        <v>0</v>
      </c>
      <c r="G80" s="133">
        <v>0</v>
      </c>
      <c r="H80" s="134"/>
      <c r="I80" s="134"/>
      <c r="J80" s="134">
        <f t="shared" si="19"/>
        <v>0</v>
      </c>
      <c r="K80" s="134"/>
      <c r="L80" s="134"/>
      <c r="M80" s="108"/>
      <c r="N80" s="110"/>
      <c r="O80" s="108"/>
      <c r="P80" s="106"/>
      <c r="Q80" s="106"/>
      <c r="R80" s="106"/>
      <c r="S80" s="108"/>
      <c r="T80" s="109"/>
    </row>
    <row r="81" spans="1:20" ht="73.5" customHeight="1">
      <c r="A81" s="114" t="s">
        <v>171</v>
      </c>
      <c r="B81" s="92" t="s">
        <v>42</v>
      </c>
      <c r="C81" s="133"/>
      <c r="D81" s="133"/>
      <c r="E81" s="133">
        <v>0</v>
      </c>
      <c r="F81" s="133">
        <v>0</v>
      </c>
      <c r="G81" s="133">
        <v>0</v>
      </c>
      <c r="H81" s="134">
        <v>6879.12</v>
      </c>
      <c r="I81" s="134">
        <v>0</v>
      </c>
      <c r="J81" s="134">
        <f t="shared" si="19"/>
        <v>6879.12</v>
      </c>
      <c r="K81" s="134">
        <v>0</v>
      </c>
      <c r="L81" s="134">
        <v>0</v>
      </c>
      <c r="M81" s="108"/>
      <c r="N81" s="110"/>
      <c r="O81" s="108"/>
      <c r="P81" s="106"/>
      <c r="Q81" s="106"/>
      <c r="R81" s="106"/>
      <c r="S81" s="108"/>
      <c r="T81" s="109"/>
    </row>
    <row r="82" spans="1:20" ht="112.5" customHeight="1" hidden="1">
      <c r="A82" s="128"/>
      <c r="B82" s="62"/>
      <c r="C82" s="133"/>
      <c r="D82" s="133"/>
      <c r="E82" s="133">
        <v>0</v>
      </c>
      <c r="F82" s="133">
        <v>0</v>
      </c>
      <c r="G82" s="133">
        <v>0</v>
      </c>
      <c r="H82" s="134"/>
      <c r="I82" s="134"/>
      <c r="J82" s="134">
        <f t="shared" si="19"/>
        <v>0</v>
      </c>
      <c r="K82" s="134"/>
      <c r="L82" s="134"/>
      <c r="M82" s="108"/>
      <c r="N82" s="110"/>
      <c r="O82" s="108"/>
      <c r="P82" s="106"/>
      <c r="Q82" s="106"/>
      <c r="R82" s="106"/>
      <c r="S82" s="108"/>
      <c r="T82" s="109"/>
    </row>
    <row r="83" spans="1:20" ht="22.5" hidden="1">
      <c r="A83" s="114"/>
      <c r="B83" s="66"/>
      <c r="C83" s="133"/>
      <c r="D83" s="133"/>
      <c r="E83" s="133">
        <v>0</v>
      </c>
      <c r="F83" s="133">
        <v>0</v>
      </c>
      <c r="G83" s="133">
        <v>0</v>
      </c>
      <c r="H83" s="134"/>
      <c r="I83" s="134"/>
      <c r="J83" s="134">
        <f t="shared" si="19"/>
        <v>0</v>
      </c>
      <c r="K83" s="134"/>
      <c r="L83" s="134"/>
      <c r="M83" s="108"/>
      <c r="N83" s="110"/>
      <c r="O83" s="108"/>
      <c r="P83" s="106"/>
      <c r="Q83" s="106"/>
      <c r="R83" s="106"/>
      <c r="S83" s="108"/>
      <c r="T83" s="109"/>
    </row>
    <row r="84" spans="1:20" ht="22.5" hidden="1">
      <c r="A84" s="114"/>
      <c r="B84" s="66"/>
      <c r="C84" s="133"/>
      <c r="D84" s="133"/>
      <c r="E84" s="133">
        <v>0</v>
      </c>
      <c r="F84" s="133">
        <v>0</v>
      </c>
      <c r="G84" s="133">
        <v>0</v>
      </c>
      <c r="H84" s="134"/>
      <c r="I84" s="134"/>
      <c r="J84" s="134">
        <f t="shared" si="19"/>
        <v>0</v>
      </c>
      <c r="K84" s="134"/>
      <c r="L84" s="134"/>
      <c r="M84" s="108"/>
      <c r="N84" s="110"/>
      <c r="O84" s="108"/>
      <c r="P84" s="106"/>
      <c r="Q84" s="106"/>
      <c r="R84" s="106"/>
      <c r="S84" s="108"/>
      <c r="T84" s="109"/>
    </row>
    <row r="85" spans="1:20" ht="22.5" hidden="1">
      <c r="A85" s="114"/>
      <c r="B85" s="66"/>
      <c r="C85" s="133"/>
      <c r="D85" s="133"/>
      <c r="E85" s="133">
        <v>0</v>
      </c>
      <c r="F85" s="133">
        <v>0</v>
      </c>
      <c r="G85" s="133">
        <v>0</v>
      </c>
      <c r="H85" s="134"/>
      <c r="I85" s="134"/>
      <c r="J85" s="134">
        <f t="shared" si="19"/>
        <v>0</v>
      </c>
      <c r="K85" s="134"/>
      <c r="L85" s="134"/>
      <c r="M85" s="108"/>
      <c r="N85" s="110"/>
      <c r="O85" s="108"/>
      <c r="P85" s="106"/>
      <c r="Q85" s="106"/>
      <c r="R85" s="106"/>
      <c r="S85" s="108"/>
      <c r="T85" s="109"/>
    </row>
    <row r="86" spans="1:20" ht="90">
      <c r="A86" s="114" t="s">
        <v>173</v>
      </c>
      <c r="B86" s="66" t="s">
        <v>174</v>
      </c>
      <c r="C86" s="133"/>
      <c r="D86" s="133"/>
      <c r="E86" s="133">
        <v>0</v>
      </c>
      <c r="F86" s="133">
        <v>0</v>
      </c>
      <c r="G86" s="133">
        <v>0</v>
      </c>
      <c r="H86" s="134">
        <v>10653.456</v>
      </c>
      <c r="I86" s="134">
        <v>0</v>
      </c>
      <c r="J86" s="134">
        <f t="shared" si="19"/>
        <v>10653.456</v>
      </c>
      <c r="K86" s="134">
        <v>0</v>
      </c>
      <c r="L86" s="134">
        <v>0</v>
      </c>
      <c r="M86" s="108"/>
      <c r="N86" s="110"/>
      <c r="O86" s="108"/>
      <c r="P86" s="106"/>
      <c r="Q86" s="106"/>
      <c r="R86" s="106"/>
      <c r="S86" s="108"/>
      <c r="T86" s="109"/>
    </row>
    <row r="87" spans="1:20" ht="158.25" customHeight="1">
      <c r="A87" s="119" t="s">
        <v>172</v>
      </c>
      <c r="B87" s="94" t="s">
        <v>178</v>
      </c>
      <c r="C87" s="133"/>
      <c r="D87" s="133"/>
      <c r="E87" s="133">
        <v>0</v>
      </c>
      <c r="F87" s="133">
        <v>0</v>
      </c>
      <c r="G87" s="133">
        <v>0</v>
      </c>
      <c r="H87" s="134">
        <v>1469.376</v>
      </c>
      <c r="I87" s="134">
        <v>0</v>
      </c>
      <c r="J87" s="134">
        <f t="shared" si="19"/>
        <v>1469.376</v>
      </c>
      <c r="K87" s="134">
        <v>0</v>
      </c>
      <c r="L87" s="134">
        <v>0</v>
      </c>
      <c r="M87" s="108"/>
      <c r="N87" s="110"/>
      <c r="O87" s="108"/>
      <c r="P87" s="106"/>
      <c r="Q87" s="106"/>
      <c r="R87" s="106"/>
      <c r="S87" s="108"/>
      <c r="T87" s="109"/>
    </row>
    <row r="88" spans="1:20" ht="59.25" customHeight="1">
      <c r="A88" s="114" t="s">
        <v>172</v>
      </c>
      <c r="B88" s="66" t="s">
        <v>176</v>
      </c>
      <c r="C88" s="133"/>
      <c r="D88" s="133"/>
      <c r="E88" s="133">
        <v>0</v>
      </c>
      <c r="F88" s="133">
        <v>0</v>
      </c>
      <c r="G88" s="133">
        <v>0</v>
      </c>
      <c r="H88" s="134">
        <v>2022</v>
      </c>
      <c r="I88" s="134">
        <v>0</v>
      </c>
      <c r="J88" s="134">
        <f t="shared" si="19"/>
        <v>2022</v>
      </c>
      <c r="K88" s="134">
        <v>0</v>
      </c>
      <c r="L88" s="134">
        <v>0</v>
      </c>
      <c r="M88" s="108"/>
      <c r="N88" s="110"/>
      <c r="O88" s="108"/>
      <c r="P88" s="106"/>
      <c r="Q88" s="106"/>
      <c r="R88" s="106"/>
      <c r="S88" s="108"/>
      <c r="T88" s="109"/>
    </row>
    <row r="89" spans="1:20" ht="36">
      <c r="A89" s="129" t="s">
        <v>172</v>
      </c>
      <c r="B89" s="92" t="s">
        <v>70</v>
      </c>
      <c r="C89" s="133"/>
      <c r="D89" s="133"/>
      <c r="E89" s="133">
        <v>0</v>
      </c>
      <c r="F89" s="133">
        <v>0</v>
      </c>
      <c r="G89" s="133">
        <v>0</v>
      </c>
      <c r="H89" s="134">
        <v>27979.841</v>
      </c>
      <c r="I89" s="134">
        <v>0</v>
      </c>
      <c r="J89" s="134">
        <f t="shared" si="19"/>
        <v>27979.841</v>
      </c>
      <c r="K89" s="134">
        <v>0</v>
      </c>
      <c r="L89" s="134">
        <v>0</v>
      </c>
      <c r="M89" s="108"/>
      <c r="N89" s="110"/>
      <c r="O89" s="108"/>
      <c r="P89" s="106"/>
      <c r="Q89" s="106"/>
      <c r="R89" s="106"/>
      <c r="S89" s="108"/>
      <c r="T89" s="109"/>
    </row>
    <row r="90" spans="1:20" ht="22.5">
      <c r="A90" s="114" t="s">
        <v>172</v>
      </c>
      <c r="B90" s="66" t="s">
        <v>36</v>
      </c>
      <c r="C90" s="133">
        <v>801</v>
      </c>
      <c r="D90" s="133">
        <v>868</v>
      </c>
      <c r="E90" s="133">
        <v>868</v>
      </c>
      <c r="F90" s="133">
        <v>0</v>
      </c>
      <c r="G90" s="133">
        <v>868</v>
      </c>
      <c r="H90" s="134">
        <v>856</v>
      </c>
      <c r="I90" s="134">
        <f aca="true" t="shared" si="20" ref="I90:I95">J90</f>
        <v>856</v>
      </c>
      <c r="J90" s="134">
        <f t="shared" si="19"/>
        <v>856</v>
      </c>
      <c r="K90" s="134">
        <v>856</v>
      </c>
      <c r="L90" s="134">
        <v>856</v>
      </c>
      <c r="M90" s="108">
        <v>801</v>
      </c>
      <c r="N90" s="110">
        <f t="shared" si="18"/>
        <v>55</v>
      </c>
      <c r="O90" s="108">
        <f t="shared" si="16"/>
        <v>-12</v>
      </c>
      <c r="P90" s="106"/>
      <c r="Q90" s="106"/>
      <c r="R90" s="106"/>
      <c r="S90" s="108">
        <f t="shared" si="5"/>
        <v>-12</v>
      </c>
      <c r="T90" s="109"/>
    </row>
    <row r="91" spans="1:20" ht="22.5" hidden="1">
      <c r="A91" s="114"/>
      <c r="B91" s="66"/>
      <c r="C91" s="133"/>
      <c r="D91" s="133"/>
      <c r="E91" s="133"/>
      <c r="F91" s="133"/>
      <c r="G91" s="133"/>
      <c r="H91" s="134"/>
      <c r="I91" s="134">
        <f t="shared" si="20"/>
        <v>0</v>
      </c>
      <c r="J91" s="134">
        <f t="shared" si="19"/>
        <v>0</v>
      </c>
      <c r="K91" s="134"/>
      <c r="L91" s="134"/>
      <c r="M91" s="108"/>
      <c r="N91" s="110"/>
      <c r="O91" s="108"/>
      <c r="P91" s="106"/>
      <c r="Q91" s="106"/>
      <c r="R91" s="106"/>
      <c r="S91" s="108"/>
      <c r="T91" s="109"/>
    </row>
    <row r="92" spans="1:20" ht="22.5">
      <c r="A92" s="120" t="s">
        <v>196</v>
      </c>
      <c r="B92" s="33" t="s">
        <v>37</v>
      </c>
      <c r="C92" s="22">
        <v>107851.88</v>
      </c>
      <c r="D92" s="22">
        <f aca="true" t="shared" si="21" ref="D92:L93">D93</f>
        <v>0</v>
      </c>
      <c r="E92" s="22">
        <f t="shared" si="21"/>
        <v>0</v>
      </c>
      <c r="F92" s="22">
        <f t="shared" si="21"/>
        <v>0</v>
      </c>
      <c r="G92" s="22">
        <f t="shared" si="21"/>
        <v>0</v>
      </c>
      <c r="H92" s="132">
        <f t="shared" si="21"/>
        <v>59430.03044</v>
      </c>
      <c r="I92" s="132">
        <f t="shared" si="21"/>
        <v>47066.7</v>
      </c>
      <c r="J92" s="132">
        <f t="shared" si="21"/>
        <v>59430.03044</v>
      </c>
      <c r="K92" s="132">
        <f t="shared" si="21"/>
        <v>0</v>
      </c>
      <c r="L92" s="132">
        <f t="shared" si="21"/>
        <v>0</v>
      </c>
      <c r="M92" s="108">
        <v>107834.998</v>
      </c>
      <c r="N92" s="110">
        <f t="shared" si="18"/>
        <v>-48404.967560000005</v>
      </c>
      <c r="O92" s="108">
        <f t="shared" si="16"/>
        <v>59430.03044</v>
      </c>
      <c r="P92" s="106"/>
      <c r="Q92" s="106"/>
      <c r="R92" s="106"/>
      <c r="S92" s="108">
        <f t="shared" si="5"/>
        <v>59430.03044</v>
      </c>
      <c r="T92" s="109"/>
    </row>
    <row r="93" spans="1:20" ht="75" customHeight="1">
      <c r="A93" s="114" t="s">
        <v>197</v>
      </c>
      <c r="B93" s="66" t="s">
        <v>38</v>
      </c>
      <c r="C93" s="133">
        <v>97924.514</v>
      </c>
      <c r="D93" s="133"/>
      <c r="E93" s="133">
        <v>0</v>
      </c>
      <c r="F93" s="133">
        <v>0</v>
      </c>
      <c r="G93" s="133">
        <v>0</v>
      </c>
      <c r="H93" s="134">
        <v>59430.03044</v>
      </c>
      <c r="I93" s="134">
        <v>47066.7</v>
      </c>
      <c r="J93" s="134">
        <f t="shared" si="19"/>
        <v>59430.03044</v>
      </c>
      <c r="K93" s="134">
        <f t="shared" si="21"/>
        <v>0</v>
      </c>
      <c r="L93" s="134">
        <v>0</v>
      </c>
      <c r="M93" s="108">
        <v>97907.63</v>
      </c>
      <c r="N93" s="110">
        <f t="shared" si="18"/>
        <v>-38477.59956</v>
      </c>
      <c r="O93" s="108">
        <f t="shared" si="16"/>
        <v>59430.03044</v>
      </c>
      <c r="P93" s="106"/>
      <c r="Q93" s="106"/>
      <c r="R93" s="106"/>
      <c r="S93" s="108">
        <f t="shared" si="5"/>
        <v>59430.03044</v>
      </c>
      <c r="T93" s="109"/>
    </row>
    <row r="94" spans="1:20" ht="45" customHeight="1">
      <c r="A94" s="120" t="s">
        <v>198</v>
      </c>
      <c r="B94" s="33" t="s">
        <v>101</v>
      </c>
      <c r="C94" s="136">
        <v>11930</v>
      </c>
      <c r="D94" s="136"/>
      <c r="E94" s="136">
        <v>0</v>
      </c>
      <c r="F94" s="136">
        <v>0</v>
      </c>
      <c r="G94" s="136">
        <v>0</v>
      </c>
      <c r="H94" s="132">
        <v>0</v>
      </c>
      <c r="I94" s="132">
        <f t="shared" si="20"/>
        <v>0</v>
      </c>
      <c r="J94" s="132">
        <f t="shared" si="19"/>
        <v>0</v>
      </c>
      <c r="K94" s="134">
        <v>0</v>
      </c>
      <c r="L94" s="132">
        <v>0</v>
      </c>
      <c r="M94" s="108"/>
      <c r="N94" s="110">
        <f t="shared" si="18"/>
        <v>0</v>
      </c>
      <c r="O94" s="108">
        <f t="shared" si="16"/>
        <v>0</v>
      </c>
      <c r="P94" s="106"/>
      <c r="Q94" s="106"/>
      <c r="R94" s="106"/>
      <c r="S94" s="108">
        <f t="shared" si="5"/>
        <v>0</v>
      </c>
      <c r="T94" s="109"/>
    </row>
    <row r="95" spans="1:20" ht="79.5" customHeight="1">
      <c r="A95" s="120" t="s">
        <v>199</v>
      </c>
      <c r="B95" s="33" t="s">
        <v>118</v>
      </c>
      <c r="C95" s="136">
        <v>-2329.37</v>
      </c>
      <c r="D95" s="136"/>
      <c r="E95" s="136">
        <v>0</v>
      </c>
      <c r="F95" s="136">
        <v>0</v>
      </c>
      <c r="G95" s="136">
        <v>0</v>
      </c>
      <c r="H95" s="132">
        <v>0</v>
      </c>
      <c r="I95" s="132">
        <f t="shared" si="20"/>
        <v>0</v>
      </c>
      <c r="J95" s="132">
        <f t="shared" si="19"/>
        <v>0</v>
      </c>
      <c r="K95" s="132">
        <v>0</v>
      </c>
      <c r="L95" s="132">
        <v>0</v>
      </c>
      <c r="M95" s="108"/>
      <c r="N95" s="110">
        <f t="shared" si="18"/>
        <v>0</v>
      </c>
      <c r="O95" s="108">
        <f t="shared" si="16"/>
        <v>0</v>
      </c>
      <c r="P95" s="106"/>
      <c r="Q95" s="106"/>
      <c r="R95" s="106"/>
      <c r="S95" s="108">
        <f t="shared" si="5"/>
        <v>0</v>
      </c>
      <c r="T95" s="109"/>
    </row>
    <row r="96" spans="1:23" ht="22.5">
      <c r="A96" s="114"/>
      <c r="B96" s="33" t="s">
        <v>39</v>
      </c>
      <c r="C96" s="22">
        <f aca="true" t="shared" si="22" ref="C96:M96">C36+C37</f>
        <v>570788.326</v>
      </c>
      <c r="D96" s="22">
        <f t="shared" si="22"/>
        <v>262835.2</v>
      </c>
      <c r="E96" s="22">
        <f t="shared" si="22"/>
        <v>220937.5</v>
      </c>
      <c r="F96" s="22">
        <f t="shared" si="22"/>
        <v>221546.62727272726</v>
      </c>
      <c r="G96" s="22">
        <f t="shared" si="22"/>
        <v>255423.30000000005</v>
      </c>
      <c r="H96" s="132">
        <f>H36+H37</f>
        <v>410309.89549545455</v>
      </c>
      <c r="I96" s="132">
        <f>I36+I37</f>
        <v>314053.71563</v>
      </c>
      <c r="J96" s="132">
        <f>J36+J37</f>
        <v>410309.89549545455</v>
      </c>
      <c r="K96" s="132">
        <f>K36+K37</f>
        <v>229373.00622272727</v>
      </c>
      <c r="L96" s="132">
        <f>L36+L37</f>
        <v>239778.0074319364</v>
      </c>
      <c r="M96" s="107">
        <f t="shared" si="22"/>
        <v>547116.306</v>
      </c>
      <c r="N96" s="110">
        <f t="shared" si="18"/>
        <v>-136806.41050454543</v>
      </c>
      <c r="O96" s="108">
        <f t="shared" si="16"/>
        <v>189372.39549545455</v>
      </c>
      <c r="P96" s="106"/>
      <c r="Q96" s="106"/>
      <c r="R96" s="106"/>
      <c r="S96" s="108">
        <f t="shared" si="5"/>
        <v>147474.69549545454</v>
      </c>
      <c r="T96" s="109"/>
      <c r="U96" s="111"/>
      <c r="V96" s="111"/>
      <c r="W96" s="111"/>
    </row>
  </sheetData>
  <sheetProtection/>
  <mergeCells count="6">
    <mergeCell ref="A5:L5"/>
    <mergeCell ref="A6:L6"/>
    <mergeCell ref="K1:L1"/>
    <mergeCell ref="M7:V7"/>
    <mergeCell ref="B4:K4"/>
    <mergeCell ref="H3:L3"/>
  </mergeCells>
  <printOptions/>
  <pageMargins left="0" right="0" top="0.3937007874015748" bottom="0.1968503937007874" header="0.5118110236220472" footer="0.5118110236220472"/>
  <pageSetup fitToHeight="0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23.00390625" style="13" customWidth="1"/>
    <col min="2" max="2" width="39.00390625" style="13" customWidth="1"/>
    <col min="3" max="3" width="15.375" style="13" customWidth="1"/>
    <col min="4" max="6" width="14.00390625" style="13" customWidth="1"/>
    <col min="7" max="7" width="13.375" style="13" customWidth="1"/>
  </cols>
  <sheetData>
    <row r="1" spans="6:7" ht="15">
      <c r="F1" s="153" t="s">
        <v>69</v>
      </c>
      <c r="G1" s="153"/>
    </row>
    <row r="2" spans="6:7" ht="15">
      <c r="F2" s="153" t="s">
        <v>80</v>
      </c>
      <c r="G2" s="153"/>
    </row>
    <row r="3" ht="17.25">
      <c r="B3" s="56" t="s">
        <v>114</v>
      </c>
    </row>
    <row r="4" spans="1:7" ht="17.25">
      <c r="A4" s="154" t="s">
        <v>115</v>
      </c>
      <c r="B4" s="154"/>
      <c r="C4" s="154"/>
      <c r="D4" s="154"/>
      <c r="E4" s="154"/>
      <c r="F4" s="154"/>
      <c r="G4" s="154"/>
    </row>
    <row r="5" spans="1:7" ht="17.25">
      <c r="A5" s="147" t="s">
        <v>81</v>
      </c>
      <c r="B5" s="147"/>
      <c r="C5" s="147"/>
      <c r="D5" s="147"/>
      <c r="E5" s="147"/>
      <c r="F5" s="147"/>
      <c r="G5" s="147"/>
    </row>
    <row r="6" spans="2:7" ht="15">
      <c r="B6" s="6"/>
      <c r="C6" s="6"/>
      <c r="D6" s="4"/>
      <c r="E6" s="4"/>
      <c r="F6" s="4"/>
      <c r="G6" s="5"/>
    </row>
    <row r="7" spans="2:7" ht="15">
      <c r="B7" s="7"/>
      <c r="C7" s="7"/>
      <c r="F7" s="4"/>
      <c r="G7" s="15" t="s">
        <v>0</v>
      </c>
    </row>
    <row r="8" spans="1:7" ht="30.75">
      <c r="A8" s="8" t="s">
        <v>43</v>
      </c>
      <c r="B8" s="9" t="s">
        <v>1</v>
      </c>
      <c r="C8" s="9" t="s">
        <v>83</v>
      </c>
      <c r="D8" s="21" t="s">
        <v>40</v>
      </c>
      <c r="E8" s="21" t="s">
        <v>91</v>
      </c>
      <c r="F8" s="21" t="s">
        <v>71</v>
      </c>
      <c r="G8" s="21" t="s">
        <v>82</v>
      </c>
    </row>
    <row r="9" spans="1:7" ht="17.25">
      <c r="A9" s="16" t="s">
        <v>44</v>
      </c>
      <c r="B9" s="10" t="s">
        <v>2</v>
      </c>
      <c r="C9" s="22">
        <f>C10+C11+C12+C13+C14+C15+C16</f>
        <v>135437.94</v>
      </c>
      <c r="D9" s="22">
        <f>D10+D11+D12+D13+D14+D15+D16</f>
        <v>135587</v>
      </c>
      <c r="E9" s="22">
        <f>D9-C9</f>
        <v>149.05999999999767</v>
      </c>
      <c r="F9" s="22">
        <f>F10+F11+F12+F13+F14+F15+F16</f>
        <v>149128.69999999998</v>
      </c>
      <c r="G9" s="22">
        <f>G10+G11+G12+G13+G14+G15+G16</f>
        <v>157590.08</v>
      </c>
    </row>
    <row r="10" spans="1:7" ht="18">
      <c r="A10" s="16" t="s">
        <v>45</v>
      </c>
      <c r="B10" s="1" t="s">
        <v>68</v>
      </c>
      <c r="C10" s="34">
        <v>121329</v>
      </c>
      <c r="D10" s="35">
        <v>121575</v>
      </c>
      <c r="E10" s="22">
        <f aca="true" t="shared" si="0" ref="E10:E72">D10-C10</f>
        <v>246</v>
      </c>
      <c r="F10" s="35">
        <v>128869.5</v>
      </c>
      <c r="G10" s="35">
        <v>136601.7</v>
      </c>
    </row>
    <row r="11" spans="1:7" ht="18">
      <c r="A11" s="16" t="s">
        <v>46</v>
      </c>
      <c r="B11" s="1" t="s">
        <v>41</v>
      </c>
      <c r="C11" s="34"/>
      <c r="D11" s="35">
        <v>0</v>
      </c>
      <c r="E11" s="22">
        <f t="shared" si="0"/>
        <v>0</v>
      </c>
      <c r="F11" s="35">
        <v>0</v>
      </c>
      <c r="G11" s="35">
        <v>0</v>
      </c>
    </row>
    <row r="12" spans="1:7" ht="46.5">
      <c r="A12" s="16" t="s">
        <v>107</v>
      </c>
      <c r="B12" s="57" t="s">
        <v>111</v>
      </c>
      <c r="C12" s="34">
        <v>3744</v>
      </c>
      <c r="D12" s="35">
        <v>3882.5</v>
      </c>
      <c r="E12" s="22">
        <f t="shared" si="0"/>
        <v>138.5</v>
      </c>
      <c r="F12" s="35">
        <v>13689.1</v>
      </c>
      <c r="G12" s="35">
        <v>14195.58</v>
      </c>
    </row>
    <row r="13" spans="1:7" ht="30.75">
      <c r="A13" s="16" t="s">
        <v>108</v>
      </c>
      <c r="B13" s="1" t="s">
        <v>3</v>
      </c>
      <c r="C13" s="34">
        <v>3640</v>
      </c>
      <c r="D13" s="35">
        <v>3774.7</v>
      </c>
      <c r="E13" s="22">
        <f t="shared" si="0"/>
        <v>134.69999999999982</v>
      </c>
      <c r="F13" s="35">
        <v>0</v>
      </c>
      <c r="G13" s="35">
        <v>0</v>
      </c>
    </row>
    <row r="14" spans="1:7" ht="18">
      <c r="A14" s="16" t="s">
        <v>109</v>
      </c>
      <c r="B14" s="1" t="s">
        <v>4</v>
      </c>
      <c r="C14" s="34">
        <v>3217.54</v>
      </c>
      <c r="D14" s="35">
        <v>3336.5</v>
      </c>
      <c r="E14" s="22">
        <f t="shared" si="0"/>
        <v>118.96000000000004</v>
      </c>
      <c r="F14" s="35">
        <v>3459.9</v>
      </c>
      <c r="G14" s="35">
        <v>3588</v>
      </c>
    </row>
    <row r="15" spans="1:7" ht="18">
      <c r="A15" s="16" t="s">
        <v>110</v>
      </c>
      <c r="B15" s="1" t="s">
        <v>5</v>
      </c>
      <c r="C15" s="34">
        <v>179.4</v>
      </c>
      <c r="D15" s="35">
        <v>186</v>
      </c>
      <c r="E15" s="22">
        <f t="shared" si="0"/>
        <v>6.599999999999994</v>
      </c>
      <c r="F15" s="35">
        <v>192.9</v>
      </c>
      <c r="G15" s="35">
        <v>200</v>
      </c>
    </row>
    <row r="16" spans="1:7" ht="18">
      <c r="A16" s="16" t="s">
        <v>47</v>
      </c>
      <c r="B16" s="1" t="s">
        <v>6</v>
      </c>
      <c r="C16" s="34">
        <v>3328</v>
      </c>
      <c r="D16" s="35">
        <v>2832.3</v>
      </c>
      <c r="E16" s="22">
        <f t="shared" si="0"/>
        <v>-495.6999999999998</v>
      </c>
      <c r="F16" s="35">
        <v>2917.3</v>
      </c>
      <c r="G16" s="35">
        <v>3004.8</v>
      </c>
    </row>
    <row r="17" spans="1:7" ht="17.25">
      <c r="A17" s="16" t="s">
        <v>48</v>
      </c>
      <c r="B17" s="1" t="s">
        <v>7</v>
      </c>
      <c r="C17" s="36">
        <f>C18+C19+C23+C27+C28+C29+C33+C34+C35</f>
        <v>67457.646</v>
      </c>
      <c r="D17" s="22">
        <f>D18+D19+D23+D27+D28+D29+D33+D34+D35</f>
        <v>44153.219</v>
      </c>
      <c r="E17" s="22">
        <f t="shared" si="0"/>
        <v>-23304.426999999996</v>
      </c>
      <c r="F17" s="22">
        <f>F18+F19+F23+F27+F28+F29+F33+F34</f>
        <v>44025.44499999999</v>
      </c>
      <c r="G17" s="22">
        <f>G18+G19+G23+G27+G28+G29+G33+G34</f>
        <v>52807.625</v>
      </c>
    </row>
    <row r="18" spans="1:7" ht="62.25">
      <c r="A18" s="16" t="s">
        <v>49</v>
      </c>
      <c r="B18" s="1" t="s">
        <v>8</v>
      </c>
      <c r="C18" s="37">
        <v>35</v>
      </c>
      <c r="D18" s="22">
        <v>20</v>
      </c>
      <c r="E18" s="22">
        <f t="shared" si="0"/>
        <v>-15</v>
      </c>
      <c r="F18" s="22">
        <v>20</v>
      </c>
      <c r="G18" s="22">
        <v>20</v>
      </c>
    </row>
    <row r="19" spans="1:7" ht="156">
      <c r="A19" s="16" t="s">
        <v>50</v>
      </c>
      <c r="B19" s="3" t="s">
        <v>75</v>
      </c>
      <c r="C19" s="36">
        <f>C20+C21+C22</f>
        <v>23875.805</v>
      </c>
      <c r="D19" s="22">
        <f>D20+D21+D22</f>
        <v>22006.034</v>
      </c>
      <c r="E19" s="22">
        <f t="shared" si="0"/>
        <v>-1869.7710000000006</v>
      </c>
      <c r="F19" s="22">
        <f>F20+F21+F22</f>
        <v>22752.665</v>
      </c>
      <c r="G19" s="22">
        <f>G20+G21+G22</f>
        <v>23526.922</v>
      </c>
    </row>
    <row r="20" spans="1:7" ht="161.25" customHeight="1">
      <c r="A20" s="24" t="s">
        <v>51</v>
      </c>
      <c r="B20" s="31" t="s">
        <v>74</v>
      </c>
      <c r="C20" s="38">
        <v>22854</v>
      </c>
      <c r="D20" s="35">
        <v>20179.229</v>
      </c>
      <c r="E20" s="22">
        <f t="shared" si="0"/>
        <v>-2674.7710000000006</v>
      </c>
      <c r="F20" s="35">
        <v>20925.86</v>
      </c>
      <c r="G20" s="35">
        <v>21700.117</v>
      </c>
    </row>
    <row r="21" spans="1:7" ht="202.5">
      <c r="A21" s="24" t="s">
        <v>72</v>
      </c>
      <c r="B21" s="26" t="s">
        <v>73</v>
      </c>
      <c r="C21" s="39">
        <v>20.5</v>
      </c>
      <c r="D21" s="35">
        <v>33.376</v>
      </c>
      <c r="E21" s="22">
        <f t="shared" si="0"/>
        <v>12.875999999999998</v>
      </c>
      <c r="F21" s="35">
        <v>33.376</v>
      </c>
      <c r="G21" s="35">
        <v>33.376</v>
      </c>
    </row>
    <row r="22" spans="1:7" ht="124.5">
      <c r="A22" s="24" t="s">
        <v>52</v>
      </c>
      <c r="B22" s="27" t="s">
        <v>76</v>
      </c>
      <c r="C22" s="40">
        <v>1001.305</v>
      </c>
      <c r="D22" s="35">
        <v>1793.429</v>
      </c>
      <c r="E22" s="22">
        <f t="shared" si="0"/>
        <v>792.1240000000001</v>
      </c>
      <c r="F22" s="35">
        <v>1793.429</v>
      </c>
      <c r="G22" s="35">
        <v>1793.429</v>
      </c>
    </row>
    <row r="23" spans="1:7" ht="156">
      <c r="A23" s="17" t="s">
        <v>55</v>
      </c>
      <c r="B23" s="10" t="s">
        <v>9</v>
      </c>
      <c r="C23" s="22">
        <f>C25+C26</f>
        <v>127.4</v>
      </c>
      <c r="D23" s="22">
        <f>D25+D26</f>
        <v>60</v>
      </c>
      <c r="E23" s="22">
        <f t="shared" si="0"/>
        <v>-67.4</v>
      </c>
      <c r="F23" s="22">
        <f>F25+F26</f>
        <v>61.8</v>
      </c>
      <c r="G23" s="22">
        <f>G25+G26</f>
        <v>63.564</v>
      </c>
    </row>
    <row r="24" spans="1:7" ht="46.5">
      <c r="A24" s="16"/>
      <c r="B24" s="1" t="s">
        <v>10</v>
      </c>
      <c r="C24" s="41"/>
      <c r="D24" s="42">
        <v>0</v>
      </c>
      <c r="E24" s="22">
        <f t="shared" si="0"/>
        <v>0</v>
      </c>
      <c r="F24" s="43">
        <v>0</v>
      </c>
      <c r="G24" s="43">
        <v>0</v>
      </c>
    </row>
    <row r="25" spans="1:7" ht="30.75">
      <c r="A25" s="16" t="s">
        <v>54</v>
      </c>
      <c r="B25" s="2" t="s">
        <v>11</v>
      </c>
      <c r="C25" s="44">
        <v>72</v>
      </c>
      <c r="D25" s="35">
        <v>0</v>
      </c>
      <c r="E25" s="22">
        <f t="shared" si="0"/>
        <v>-72</v>
      </c>
      <c r="F25" s="35">
        <v>0</v>
      </c>
      <c r="G25" s="35">
        <v>0</v>
      </c>
    </row>
    <row r="26" spans="1:7" ht="46.5">
      <c r="A26" s="16" t="s">
        <v>53</v>
      </c>
      <c r="B26" s="2" t="s">
        <v>12</v>
      </c>
      <c r="C26" s="44">
        <v>55.4</v>
      </c>
      <c r="D26" s="35">
        <v>60</v>
      </c>
      <c r="E26" s="22">
        <f t="shared" si="0"/>
        <v>4.600000000000001</v>
      </c>
      <c r="F26" s="35">
        <v>61.8</v>
      </c>
      <c r="G26" s="35">
        <v>63.564</v>
      </c>
    </row>
    <row r="27" spans="1:7" ht="30.75">
      <c r="A27" s="17" t="s">
        <v>56</v>
      </c>
      <c r="B27" s="10" t="s">
        <v>13</v>
      </c>
      <c r="C27" s="37">
        <v>18120</v>
      </c>
      <c r="D27" s="22">
        <v>19809.06</v>
      </c>
      <c r="E27" s="22">
        <f t="shared" si="0"/>
        <v>1689.0600000000013</v>
      </c>
      <c r="F27" s="22">
        <v>19468.03</v>
      </c>
      <c r="G27" s="22">
        <v>27416</v>
      </c>
    </row>
    <row r="28" spans="1:7" ht="46.5">
      <c r="A28" s="17" t="s">
        <v>57</v>
      </c>
      <c r="B28" s="23" t="s">
        <v>14</v>
      </c>
      <c r="C28" s="45">
        <v>1408.301</v>
      </c>
      <c r="D28" s="22">
        <v>400</v>
      </c>
      <c r="E28" s="22">
        <f t="shared" si="0"/>
        <v>-1008.3009999999999</v>
      </c>
      <c r="F28" s="22">
        <v>450</v>
      </c>
      <c r="G28" s="22">
        <v>500</v>
      </c>
    </row>
    <row r="29" spans="1:7" ht="30.75">
      <c r="A29" s="17" t="s">
        <v>58</v>
      </c>
      <c r="B29" s="10" t="s">
        <v>15</v>
      </c>
      <c r="C29" s="36">
        <f>C30+C31+C32</f>
        <v>10570</v>
      </c>
      <c r="D29" s="22">
        <f>D30+D31+D32</f>
        <v>1593.125</v>
      </c>
      <c r="E29" s="22">
        <f t="shared" si="0"/>
        <v>-8976.875</v>
      </c>
      <c r="F29" s="22">
        <f>F30+F31</f>
        <v>1000</v>
      </c>
      <c r="G29" s="22">
        <f>G30+G31</f>
        <v>1000</v>
      </c>
    </row>
    <row r="30" spans="1:7" ht="156">
      <c r="A30" s="16" t="s">
        <v>59</v>
      </c>
      <c r="B30" s="25" t="s">
        <v>77</v>
      </c>
      <c r="C30" s="40">
        <v>270</v>
      </c>
      <c r="D30" s="35">
        <v>170</v>
      </c>
      <c r="E30" s="22">
        <f t="shared" si="0"/>
        <v>-100</v>
      </c>
      <c r="F30" s="35">
        <v>0</v>
      </c>
      <c r="G30" s="35">
        <v>0</v>
      </c>
    </row>
    <row r="31" spans="1:7" ht="108.75">
      <c r="A31" s="16" t="s">
        <v>60</v>
      </c>
      <c r="B31" s="1" t="s">
        <v>78</v>
      </c>
      <c r="C31" s="34">
        <v>10300</v>
      </c>
      <c r="D31" s="35">
        <v>1423.125</v>
      </c>
      <c r="E31" s="22">
        <f t="shared" si="0"/>
        <v>-8876.875</v>
      </c>
      <c r="F31" s="35">
        <v>1000</v>
      </c>
      <c r="G31" s="35">
        <v>1000</v>
      </c>
    </row>
    <row r="32" spans="1:7" ht="80.25" customHeight="1">
      <c r="A32" s="28" t="s">
        <v>85</v>
      </c>
      <c r="B32" s="59" t="s">
        <v>86</v>
      </c>
      <c r="C32" s="58"/>
      <c r="D32" s="35">
        <v>0</v>
      </c>
      <c r="E32" s="22">
        <f t="shared" si="0"/>
        <v>0</v>
      </c>
      <c r="F32" s="35"/>
      <c r="G32" s="35"/>
    </row>
    <row r="33" spans="1:7" ht="28.5">
      <c r="A33" s="16" t="s">
        <v>61</v>
      </c>
      <c r="B33" s="60" t="s">
        <v>113</v>
      </c>
      <c r="C33" s="37">
        <v>13300</v>
      </c>
      <c r="D33" s="22">
        <v>265</v>
      </c>
      <c r="E33" s="22">
        <f t="shared" si="0"/>
        <v>-13035</v>
      </c>
      <c r="F33" s="22">
        <v>272.95</v>
      </c>
      <c r="G33" s="22">
        <v>281.139</v>
      </c>
    </row>
    <row r="34" spans="1:7" ht="30.75">
      <c r="A34" s="16" t="s">
        <v>62</v>
      </c>
      <c r="B34" s="1" t="s">
        <v>79</v>
      </c>
      <c r="C34" s="46"/>
      <c r="D34" s="47">
        <v>0</v>
      </c>
      <c r="E34" s="22">
        <f t="shared" si="0"/>
        <v>0</v>
      </c>
      <c r="F34" s="48">
        <v>0</v>
      </c>
      <c r="G34" s="48">
        <v>0</v>
      </c>
    </row>
    <row r="35" spans="1:7" ht="30.75">
      <c r="A35" s="16" t="s">
        <v>62</v>
      </c>
      <c r="B35" s="1" t="s">
        <v>79</v>
      </c>
      <c r="C35" s="37">
        <v>21.14</v>
      </c>
      <c r="D35" s="22">
        <v>0</v>
      </c>
      <c r="E35" s="22">
        <f t="shared" si="0"/>
        <v>-21.14</v>
      </c>
      <c r="F35" s="22">
        <v>0</v>
      </c>
      <c r="G35" s="22">
        <v>0</v>
      </c>
    </row>
    <row r="36" spans="1:7" ht="17.25">
      <c r="A36" s="17" t="s">
        <v>44</v>
      </c>
      <c r="B36" s="10" t="s">
        <v>16</v>
      </c>
      <c r="C36" s="22">
        <f>C9+C17</f>
        <v>202895.586</v>
      </c>
      <c r="D36" s="22">
        <f>D9+D17</f>
        <v>179740.21899999998</v>
      </c>
      <c r="E36" s="22">
        <f t="shared" si="0"/>
        <v>-23155.367000000027</v>
      </c>
      <c r="F36" s="22">
        <f>F9+F17</f>
        <v>193154.14499999996</v>
      </c>
      <c r="G36" s="22">
        <f>G9+G17</f>
        <v>210397.705</v>
      </c>
    </row>
    <row r="37" spans="1:7" ht="17.25">
      <c r="A37" s="17" t="s">
        <v>63</v>
      </c>
      <c r="B37" s="11" t="s">
        <v>17</v>
      </c>
      <c r="C37" s="22">
        <f>C39+C42+C47+C48+C68+C70+C71</f>
        <v>371532.74</v>
      </c>
      <c r="D37" s="22">
        <f>D39+D42+D48+D68+D70</f>
        <v>89147.5</v>
      </c>
      <c r="E37" s="22">
        <f t="shared" si="0"/>
        <v>-282385.24</v>
      </c>
      <c r="F37" s="22">
        <f>F39+F42+F48+F68+F70</f>
        <v>20916</v>
      </c>
      <c r="G37" s="22">
        <f>G39+G42+G48+G68+G70</f>
        <v>10916</v>
      </c>
    </row>
    <row r="38" spans="1:7" ht="18">
      <c r="A38" s="16"/>
      <c r="B38" s="1" t="s">
        <v>18</v>
      </c>
      <c r="C38" s="41"/>
      <c r="D38" s="35"/>
      <c r="E38" s="22">
        <f t="shared" si="0"/>
        <v>0</v>
      </c>
      <c r="F38" s="22"/>
      <c r="G38" s="35"/>
    </row>
    <row r="39" spans="1:7" ht="30.75">
      <c r="A39" s="17" t="s">
        <v>93</v>
      </c>
      <c r="B39" s="10" t="s">
        <v>19</v>
      </c>
      <c r="C39" s="22">
        <f>C40+C41</f>
        <v>63941</v>
      </c>
      <c r="D39" s="22">
        <f>D40+D41</f>
        <v>29012.7</v>
      </c>
      <c r="E39" s="22">
        <f t="shared" si="0"/>
        <v>-34928.3</v>
      </c>
      <c r="F39" s="22">
        <f>F40</f>
        <v>20916</v>
      </c>
      <c r="G39" s="22">
        <f>G40</f>
        <v>10916</v>
      </c>
    </row>
    <row r="40" spans="1:7" ht="46.5">
      <c r="A40" s="16" t="s">
        <v>94</v>
      </c>
      <c r="B40" s="1" t="s">
        <v>20</v>
      </c>
      <c r="C40" s="34">
        <v>58048</v>
      </c>
      <c r="D40" s="35">
        <v>20916</v>
      </c>
      <c r="E40" s="22">
        <f t="shared" si="0"/>
        <v>-37132</v>
      </c>
      <c r="F40" s="35">
        <v>20916</v>
      </c>
      <c r="G40" s="29">
        <v>10916</v>
      </c>
    </row>
    <row r="41" spans="1:7" ht="46.5">
      <c r="A41" s="16" t="s">
        <v>95</v>
      </c>
      <c r="B41" s="1" t="s">
        <v>90</v>
      </c>
      <c r="C41" s="34">
        <v>5893</v>
      </c>
      <c r="D41" s="35">
        <v>8096.7</v>
      </c>
      <c r="E41" s="22">
        <f>D41-C41</f>
        <v>2203.7</v>
      </c>
      <c r="F41" s="35">
        <v>0</v>
      </c>
      <c r="G41" s="35">
        <v>0</v>
      </c>
    </row>
    <row r="42" spans="1:7" ht="30.75">
      <c r="A42" s="17" t="s">
        <v>92</v>
      </c>
      <c r="B42" s="10" t="s">
        <v>21</v>
      </c>
      <c r="C42" s="37">
        <v>126862.18</v>
      </c>
      <c r="D42" s="22">
        <f>D43+D44+D45+D46</f>
        <v>255</v>
      </c>
      <c r="E42" s="22">
        <f t="shared" si="0"/>
        <v>-126607.18</v>
      </c>
      <c r="F42" s="22">
        <f>F43+F44+F45+F46</f>
        <v>0</v>
      </c>
      <c r="G42" s="22">
        <f>G43+G44+G45+G46</f>
        <v>0</v>
      </c>
    </row>
    <row r="43" spans="1:7" ht="18" hidden="1">
      <c r="A43" s="16"/>
      <c r="B43" s="30"/>
      <c r="C43" s="49"/>
      <c r="D43" s="35"/>
      <c r="E43" s="22">
        <f t="shared" si="0"/>
        <v>0</v>
      </c>
      <c r="F43" s="22"/>
      <c r="G43" s="35"/>
    </row>
    <row r="44" spans="1:7" ht="46.5">
      <c r="A44" s="16" t="s">
        <v>64</v>
      </c>
      <c r="B44" s="27" t="s">
        <v>104</v>
      </c>
      <c r="C44" s="49"/>
      <c r="D44" s="35">
        <v>255</v>
      </c>
      <c r="E44" s="22">
        <f>D44-C44</f>
        <v>255</v>
      </c>
      <c r="F44" s="35">
        <v>0</v>
      </c>
      <c r="G44" s="35">
        <v>0</v>
      </c>
    </row>
    <row r="45" spans="1:7" ht="18" hidden="1">
      <c r="A45" s="16"/>
      <c r="B45" s="53"/>
      <c r="C45" s="54"/>
      <c r="D45" s="35">
        <v>0</v>
      </c>
      <c r="E45" s="22">
        <f t="shared" si="0"/>
        <v>0</v>
      </c>
      <c r="F45" s="35">
        <v>0</v>
      </c>
      <c r="G45" s="35">
        <v>0</v>
      </c>
    </row>
    <row r="46" spans="1:7" ht="93" hidden="1">
      <c r="A46" s="16"/>
      <c r="B46" s="1" t="s">
        <v>22</v>
      </c>
      <c r="C46" s="41"/>
      <c r="D46" s="35">
        <v>0</v>
      </c>
      <c r="E46" s="22">
        <f t="shared" si="0"/>
        <v>0</v>
      </c>
      <c r="F46" s="35">
        <v>0</v>
      </c>
      <c r="G46" s="35">
        <v>0</v>
      </c>
    </row>
    <row r="47" spans="1:7" ht="17.25" hidden="1">
      <c r="A47" s="32"/>
      <c r="B47" s="33"/>
      <c r="C47" s="37"/>
      <c r="D47" s="22">
        <v>0</v>
      </c>
      <c r="E47" s="22">
        <f t="shared" si="0"/>
        <v>0</v>
      </c>
      <c r="F47" s="22">
        <v>0</v>
      </c>
      <c r="G47" s="22">
        <v>0</v>
      </c>
    </row>
    <row r="48" spans="1:7" ht="30.75">
      <c r="A48" s="17" t="s">
        <v>96</v>
      </c>
      <c r="B48" s="10" t="s">
        <v>23</v>
      </c>
      <c r="C48" s="36">
        <v>63277.05</v>
      </c>
      <c r="D48" s="22">
        <f aca="true" t="shared" si="1" ref="D48:G49">SUM(D51:D67)</f>
        <v>51085</v>
      </c>
      <c r="E48" s="22">
        <f t="shared" si="0"/>
        <v>-12192.050000000003</v>
      </c>
      <c r="F48" s="22">
        <f t="shared" si="1"/>
        <v>0</v>
      </c>
      <c r="G48" s="22">
        <f t="shared" si="1"/>
        <v>0</v>
      </c>
    </row>
    <row r="49" spans="1:7" ht="18" hidden="1">
      <c r="A49" s="16"/>
      <c r="B49" s="1"/>
      <c r="C49" s="41"/>
      <c r="D49" s="35">
        <v>0</v>
      </c>
      <c r="E49" s="22">
        <f t="shared" si="0"/>
        <v>0</v>
      </c>
      <c r="F49" s="22">
        <f t="shared" si="1"/>
        <v>0</v>
      </c>
      <c r="G49" s="35">
        <v>0</v>
      </c>
    </row>
    <row r="50" spans="1:7" ht="62.25" hidden="1">
      <c r="A50" s="18"/>
      <c r="B50" s="1" t="s">
        <v>24</v>
      </c>
      <c r="C50" s="41"/>
      <c r="D50" s="35">
        <v>0</v>
      </c>
      <c r="E50" s="22">
        <f t="shared" si="0"/>
        <v>0</v>
      </c>
      <c r="F50" s="35">
        <v>0</v>
      </c>
      <c r="G50" s="35">
        <v>0</v>
      </c>
    </row>
    <row r="51" spans="1:7" ht="62.25">
      <c r="A51" s="18" t="s">
        <v>65</v>
      </c>
      <c r="B51" s="1" t="s">
        <v>25</v>
      </c>
      <c r="C51" s="41"/>
      <c r="D51" s="35">
        <v>491</v>
      </c>
      <c r="E51" s="22">
        <f t="shared" si="0"/>
        <v>491</v>
      </c>
      <c r="F51" s="35">
        <v>0</v>
      </c>
      <c r="G51" s="35">
        <v>0</v>
      </c>
    </row>
    <row r="52" spans="1:7" ht="108.75">
      <c r="A52" s="19"/>
      <c r="B52" s="1" t="s">
        <v>26</v>
      </c>
      <c r="C52" s="41"/>
      <c r="D52" s="35">
        <v>680</v>
      </c>
      <c r="E52" s="22">
        <f t="shared" si="0"/>
        <v>680</v>
      </c>
      <c r="F52" s="35">
        <v>0</v>
      </c>
      <c r="G52" s="35">
        <v>0</v>
      </c>
    </row>
    <row r="53" spans="1:7" ht="140.25">
      <c r="A53" s="19"/>
      <c r="B53" s="1" t="s">
        <v>27</v>
      </c>
      <c r="C53" s="41"/>
      <c r="D53" s="35">
        <v>2529</v>
      </c>
      <c r="E53" s="22">
        <f t="shared" si="0"/>
        <v>2529</v>
      </c>
      <c r="F53" s="35">
        <v>0</v>
      </c>
      <c r="G53" s="35">
        <v>0</v>
      </c>
    </row>
    <row r="54" spans="1:7" ht="62.25">
      <c r="A54" s="19"/>
      <c r="B54" s="1" t="s">
        <v>28</v>
      </c>
      <c r="C54" s="41"/>
      <c r="D54" s="35">
        <v>206</v>
      </c>
      <c r="E54" s="22">
        <f t="shared" si="0"/>
        <v>206</v>
      </c>
      <c r="F54" s="50">
        <v>0</v>
      </c>
      <c r="G54" s="35">
        <v>0</v>
      </c>
    </row>
    <row r="55" spans="1:7" ht="62.25">
      <c r="A55" s="19"/>
      <c r="B55" s="1" t="s">
        <v>29</v>
      </c>
      <c r="C55" s="41"/>
      <c r="D55" s="35">
        <v>0</v>
      </c>
      <c r="E55" s="22">
        <f t="shared" si="0"/>
        <v>0</v>
      </c>
      <c r="F55" s="35">
        <v>0</v>
      </c>
      <c r="G55" s="35">
        <v>0</v>
      </c>
    </row>
    <row r="56" spans="1:7" ht="46.5">
      <c r="A56" s="19"/>
      <c r="B56" s="1" t="s">
        <v>30</v>
      </c>
      <c r="C56" s="41"/>
      <c r="D56" s="35">
        <v>4043</v>
      </c>
      <c r="E56" s="22">
        <f t="shared" si="0"/>
        <v>4043</v>
      </c>
      <c r="F56" s="35">
        <v>0</v>
      </c>
      <c r="G56" s="35">
        <v>0</v>
      </c>
    </row>
    <row r="57" spans="1:7" ht="165">
      <c r="A57" s="19"/>
      <c r="B57" s="55" t="s">
        <v>105</v>
      </c>
      <c r="C57" s="41"/>
      <c r="D57" s="35">
        <v>480</v>
      </c>
      <c r="E57" s="22">
        <f t="shared" si="0"/>
        <v>480</v>
      </c>
      <c r="F57" s="35">
        <v>0</v>
      </c>
      <c r="G57" s="35">
        <v>0</v>
      </c>
    </row>
    <row r="58" spans="1:7" ht="78" hidden="1">
      <c r="A58" s="19"/>
      <c r="B58" s="1" t="s">
        <v>31</v>
      </c>
      <c r="C58" s="41"/>
      <c r="D58" s="35"/>
      <c r="E58" s="22">
        <f t="shared" si="0"/>
        <v>0</v>
      </c>
      <c r="F58" s="35"/>
      <c r="G58" s="35"/>
    </row>
    <row r="59" spans="1:7" ht="93">
      <c r="A59" s="19"/>
      <c r="B59" s="3" t="s">
        <v>106</v>
      </c>
      <c r="C59" s="41"/>
      <c r="D59" s="35">
        <v>75</v>
      </c>
      <c r="E59" s="22">
        <f t="shared" si="0"/>
        <v>75</v>
      </c>
      <c r="F59" s="35">
        <v>0</v>
      </c>
      <c r="G59" s="35">
        <v>0</v>
      </c>
    </row>
    <row r="60" spans="1:7" ht="18" hidden="1">
      <c r="A60" s="19"/>
      <c r="B60" s="14"/>
      <c r="C60" s="51"/>
      <c r="D60" s="35"/>
      <c r="E60" s="22">
        <f t="shared" si="0"/>
        <v>0</v>
      </c>
      <c r="F60" s="35"/>
      <c r="G60" s="35">
        <v>0</v>
      </c>
    </row>
    <row r="61" spans="1:7" ht="18" hidden="1">
      <c r="A61" s="19"/>
      <c r="B61" s="1"/>
      <c r="C61" s="41"/>
      <c r="D61" s="35"/>
      <c r="E61" s="22">
        <f t="shared" si="0"/>
        <v>0</v>
      </c>
      <c r="F61" s="35">
        <v>0</v>
      </c>
      <c r="G61" s="35"/>
    </row>
    <row r="62" spans="1:7" ht="62.25" hidden="1">
      <c r="A62" s="19"/>
      <c r="B62" s="1" t="s">
        <v>33</v>
      </c>
      <c r="C62" s="41"/>
      <c r="D62" s="35">
        <v>0</v>
      </c>
      <c r="E62" s="22">
        <f t="shared" si="0"/>
        <v>0</v>
      </c>
      <c r="F62" s="35"/>
      <c r="G62" s="35">
        <v>0</v>
      </c>
    </row>
    <row r="63" spans="1:7" ht="93">
      <c r="A63" s="16" t="s">
        <v>67</v>
      </c>
      <c r="B63" s="12" t="s">
        <v>42</v>
      </c>
      <c r="C63" s="52"/>
      <c r="D63" s="35">
        <v>6023</v>
      </c>
      <c r="E63" s="22">
        <f t="shared" si="0"/>
        <v>6023</v>
      </c>
      <c r="F63" s="35">
        <v>0</v>
      </c>
      <c r="G63" s="35">
        <v>0</v>
      </c>
    </row>
    <row r="64" spans="1:7" ht="46.5">
      <c r="A64" s="20" t="s">
        <v>66</v>
      </c>
      <c r="B64" s="1" t="s">
        <v>70</v>
      </c>
      <c r="C64" s="41"/>
      <c r="D64" s="35">
        <v>35769</v>
      </c>
      <c r="E64" s="22">
        <f t="shared" si="0"/>
        <v>35769</v>
      </c>
      <c r="F64" s="35">
        <v>0</v>
      </c>
      <c r="G64" s="35">
        <v>0</v>
      </c>
    </row>
    <row r="65" spans="1:7" ht="46.5" hidden="1">
      <c r="A65" s="16"/>
      <c r="B65" s="1" t="s">
        <v>34</v>
      </c>
      <c r="C65" s="41"/>
      <c r="D65" s="35">
        <v>0</v>
      </c>
      <c r="E65" s="22">
        <f t="shared" si="0"/>
        <v>0</v>
      </c>
      <c r="F65" s="35">
        <v>0</v>
      </c>
      <c r="G65" s="35">
        <v>0</v>
      </c>
    </row>
    <row r="66" spans="1:7" ht="171" hidden="1">
      <c r="A66" s="16"/>
      <c r="B66" s="1" t="s">
        <v>35</v>
      </c>
      <c r="C66" s="41"/>
      <c r="D66" s="35"/>
      <c r="E66" s="22">
        <f t="shared" si="0"/>
        <v>0</v>
      </c>
      <c r="F66" s="35">
        <v>0</v>
      </c>
      <c r="G66" s="35"/>
    </row>
    <row r="67" spans="1:7" ht="30.75">
      <c r="A67" s="16" t="s">
        <v>97</v>
      </c>
      <c r="B67" s="1" t="s">
        <v>36</v>
      </c>
      <c r="C67" s="34">
        <v>801</v>
      </c>
      <c r="D67" s="35">
        <v>789</v>
      </c>
      <c r="E67" s="22">
        <f t="shared" si="0"/>
        <v>-12</v>
      </c>
      <c r="F67" s="35">
        <v>0</v>
      </c>
      <c r="G67" s="35">
        <v>0</v>
      </c>
    </row>
    <row r="68" spans="1:7" ht="17.25">
      <c r="A68" s="17" t="s">
        <v>98</v>
      </c>
      <c r="B68" s="10" t="s">
        <v>37</v>
      </c>
      <c r="C68" s="22">
        <v>107851.88</v>
      </c>
      <c r="D68" s="22">
        <f aca="true" t="shared" si="2" ref="D68:G69">D69</f>
        <v>8794.8</v>
      </c>
      <c r="E68" s="22">
        <f t="shared" si="0"/>
        <v>-99057.08</v>
      </c>
      <c r="F68" s="22">
        <f t="shared" si="2"/>
        <v>0</v>
      </c>
      <c r="G68" s="22">
        <f t="shared" si="2"/>
        <v>0</v>
      </c>
    </row>
    <row r="69" spans="1:7" ht="108.75">
      <c r="A69" s="16" t="s">
        <v>100</v>
      </c>
      <c r="B69" s="1" t="s">
        <v>38</v>
      </c>
      <c r="C69" s="34">
        <v>97924.514</v>
      </c>
      <c r="D69" s="35">
        <v>8794.8</v>
      </c>
      <c r="E69" s="35">
        <f t="shared" si="0"/>
        <v>-89129.71399999999</v>
      </c>
      <c r="F69" s="35">
        <f t="shared" si="2"/>
        <v>0</v>
      </c>
      <c r="G69" s="35">
        <v>0</v>
      </c>
    </row>
    <row r="70" spans="1:7" ht="46.5">
      <c r="A70" s="17" t="s">
        <v>99</v>
      </c>
      <c r="B70" s="10" t="s">
        <v>101</v>
      </c>
      <c r="C70" s="37">
        <v>11930</v>
      </c>
      <c r="D70" s="22">
        <v>0</v>
      </c>
      <c r="E70" s="22">
        <f t="shared" si="0"/>
        <v>-11930</v>
      </c>
      <c r="F70" s="35">
        <v>0</v>
      </c>
      <c r="G70" s="22">
        <v>0</v>
      </c>
    </row>
    <row r="71" spans="1:7" ht="78">
      <c r="A71" s="17" t="s">
        <v>102</v>
      </c>
      <c r="B71" s="10" t="s">
        <v>103</v>
      </c>
      <c r="C71" s="37">
        <v>-2329.37</v>
      </c>
      <c r="D71" s="22">
        <v>0</v>
      </c>
      <c r="E71" s="22">
        <f t="shared" si="0"/>
        <v>2329.37</v>
      </c>
      <c r="F71" s="22">
        <v>0</v>
      </c>
      <c r="G71" s="22"/>
    </row>
    <row r="72" spans="1:7" ht="17.25">
      <c r="A72" s="16"/>
      <c r="B72" s="10" t="s">
        <v>39</v>
      </c>
      <c r="C72" s="22">
        <f>C36+C37</f>
        <v>574428.326</v>
      </c>
      <c r="D72" s="22">
        <f>D36+D37</f>
        <v>268887.719</v>
      </c>
      <c r="E72" s="22">
        <f t="shared" si="0"/>
        <v>-305540.607</v>
      </c>
      <c r="F72" s="22">
        <f>F36+F37</f>
        <v>214070.14499999996</v>
      </c>
      <c r="G72" s="22">
        <f>G36+G37</f>
        <v>221313.705</v>
      </c>
    </row>
  </sheetData>
  <sheetProtection/>
  <mergeCells count="4">
    <mergeCell ref="F1:G1"/>
    <mergeCell ref="F2:G2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1.00390625" style="13" customWidth="1"/>
    <col min="2" max="2" width="15.625" style="13" customWidth="1"/>
    <col min="3" max="3" width="12.50390625" style="13" customWidth="1"/>
    <col min="4" max="4" width="13.375" style="13" customWidth="1"/>
    <col min="5" max="5" width="13.50390625" style="13" customWidth="1"/>
    <col min="6" max="6" width="11.50390625" style="0" customWidth="1"/>
    <col min="7" max="7" width="15.625" style="0" customWidth="1"/>
    <col min="8" max="8" width="16.00390625" style="0" customWidth="1"/>
    <col min="9" max="9" width="17.125" style="0" customWidth="1"/>
  </cols>
  <sheetData>
    <row r="1" spans="1:9" ht="110.25" customHeight="1">
      <c r="A1" s="155"/>
      <c r="B1" s="155"/>
      <c r="C1" s="155"/>
      <c r="D1" s="155"/>
      <c r="E1" s="155"/>
      <c r="F1" s="77"/>
      <c r="G1" s="77"/>
      <c r="H1" s="77"/>
      <c r="I1" s="77"/>
    </row>
    <row r="2" spans="1:9" ht="15.75" customHeight="1">
      <c r="A2" s="156" t="s">
        <v>165</v>
      </c>
      <c r="B2" s="156"/>
      <c r="C2" s="156"/>
      <c r="D2" s="156"/>
      <c r="E2" s="156"/>
      <c r="F2" s="156"/>
      <c r="G2" s="156"/>
      <c r="H2" s="156"/>
      <c r="I2" s="156"/>
    </row>
    <row r="3" spans="1:9" ht="15.75" customHeight="1">
      <c r="A3" s="78"/>
      <c r="B3" s="78"/>
      <c r="C3" s="78"/>
      <c r="D3" s="78"/>
      <c r="E3" s="78"/>
      <c r="F3" s="78"/>
      <c r="G3" s="78"/>
      <c r="H3" s="78"/>
      <c r="I3" s="79" t="s">
        <v>148</v>
      </c>
    </row>
    <row r="4" spans="1:9" ht="124.5">
      <c r="A4" s="80"/>
      <c r="B4" s="80" t="s">
        <v>149</v>
      </c>
      <c r="C4" s="81" t="s">
        <v>150</v>
      </c>
      <c r="D4" s="81" t="s">
        <v>151</v>
      </c>
      <c r="E4" s="80" t="s">
        <v>152</v>
      </c>
      <c r="F4" s="81" t="s">
        <v>153</v>
      </c>
      <c r="G4" s="81" t="s">
        <v>154</v>
      </c>
      <c r="H4" s="81" t="s">
        <v>155</v>
      </c>
      <c r="I4" s="81" t="s">
        <v>111</v>
      </c>
    </row>
    <row r="5" spans="1:9" ht="30.75">
      <c r="A5" s="82" t="s">
        <v>156</v>
      </c>
      <c r="B5" s="82" t="s">
        <v>157</v>
      </c>
      <c r="C5" s="82" t="s">
        <v>158</v>
      </c>
      <c r="D5" s="82" t="s">
        <v>159</v>
      </c>
      <c r="E5" s="82" t="s">
        <v>160</v>
      </c>
      <c r="F5" s="82" t="s">
        <v>161</v>
      </c>
      <c r="G5" s="82" t="s">
        <v>162</v>
      </c>
      <c r="H5" s="82" t="s">
        <v>163</v>
      </c>
      <c r="I5" s="82" t="s">
        <v>164</v>
      </c>
    </row>
    <row r="6" spans="1:9" ht="30" customHeight="1">
      <c r="A6" s="30" t="s">
        <v>166</v>
      </c>
      <c r="B6" s="84">
        <f>C6+D6+E6+F6+G6+H6+I6</f>
        <v>253832</v>
      </c>
      <c r="C6" s="85">
        <v>175310</v>
      </c>
      <c r="D6" s="85">
        <v>0</v>
      </c>
      <c r="E6" s="85">
        <v>9738</v>
      </c>
      <c r="F6" s="86">
        <v>46282</v>
      </c>
      <c r="G6" s="86">
        <v>430</v>
      </c>
      <c r="H6" s="86">
        <v>10106</v>
      </c>
      <c r="I6" s="86">
        <v>11966</v>
      </c>
    </row>
    <row r="7" spans="1:9" s="91" customFormat="1" ht="28.5" customHeight="1">
      <c r="A7" s="88" t="s">
        <v>167</v>
      </c>
      <c r="B7" s="87">
        <f>C7+D7+E7+F7+G7+H7+I7</f>
        <v>229958.1</v>
      </c>
      <c r="C7" s="89">
        <v>158785</v>
      </c>
      <c r="D7" s="89">
        <v>0</v>
      </c>
      <c r="E7" s="89">
        <v>7045</v>
      </c>
      <c r="F7" s="90">
        <v>31368</v>
      </c>
      <c r="G7" s="90">
        <v>1830.1</v>
      </c>
      <c r="H7" s="90">
        <v>9781</v>
      </c>
      <c r="I7" s="90">
        <v>21149</v>
      </c>
    </row>
    <row r="8" spans="1:9" ht="36.75" customHeight="1">
      <c r="A8" s="83" t="s">
        <v>168</v>
      </c>
      <c r="B8" s="84">
        <f>B6-B7</f>
        <v>23873.899999999994</v>
      </c>
      <c r="C8" s="84">
        <f aca="true" t="shared" si="0" ref="C8:I8">C6-C7</f>
        <v>16525</v>
      </c>
      <c r="D8" s="84">
        <f t="shared" si="0"/>
        <v>0</v>
      </c>
      <c r="E8" s="84">
        <f t="shared" si="0"/>
        <v>2693</v>
      </c>
      <c r="F8" s="84">
        <f t="shared" si="0"/>
        <v>14914</v>
      </c>
      <c r="G8" s="84">
        <f t="shared" si="0"/>
        <v>-1400.1</v>
      </c>
      <c r="H8" s="84">
        <f t="shared" si="0"/>
        <v>325</v>
      </c>
      <c r="I8" s="84">
        <f t="shared" si="0"/>
        <v>-9183</v>
      </c>
    </row>
  </sheetData>
  <sheetProtection/>
  <mergeCells count="2">
    <mergeCell ref="A1:E1"/>
    <mergeCell ref="A2:I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Лена</cp:lastModifiedBy>
  <cp:lastPrinted>2021-11-26T05:30:21Z</cp:lastPrinted>
  <dcterms:created xsi:type="dcterms:W3CDTF">2016-10-06T05:03:32Z</dcterms:created>
  <dcterms:modified xsi:type="dcterms:W3CDTF">2021-12-01T04:43:28Z</dcterms:modified>
  <cp:category/>
  <cp:version/>
  <cp:contentType/>
  <cp:contentStatus/>
</cp:coreProperties>
</file>