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<sst xmlns="http://schemas.openxmlformats.org/spreadsheetml/2006/main" count="274" uniqueCount="167">
  <si>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</si>
  <si>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</si>
  <si>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</si>
  <si>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</si>
  <si>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</si>
  <si>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</si>
  <si>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</si>
  <si>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</si>
  <si>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</si>
  <si>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</si>
  <si>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</si>
  <si>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</si>
  <si>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</si>
  <si>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</si>
  <si>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</si>
  <si>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</si>
  <si>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</si>
  <si>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</si>
  <si>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</si>
  <si>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</si>
  <si>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</si>
  <si>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</si>
  <si>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</si>
  <si>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</si>
  <si>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</si>
  <si>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</si>
  <si>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</si>
  <si>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</si>
  <si>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</si>
  <si>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</si>
  <si>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</si>
  <si>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</si>
  <si>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</si>
  <si>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</si>
  <si>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</si>
  <si>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</si>
  <si>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</si>
  <si>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</si>
  <si>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</si>
  <si>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</si>
  <si>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</si>
  <si>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</si>
  <si>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</si>
  <si>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</si>
  <si>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</si>
  <si>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</si>
  <si>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</si>
  <si>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</si>
  <si>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</si>
  <si>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</si>
  <si>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</si>
  <si>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</si>
  <si>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</si>
  <si>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</si>
  <si>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</si>
  <si>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</si>
  <si>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</si>
  <si>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</si>
  <si>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</si>
  <si>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</si>
  <si>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</si>
  <si>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</si>
  <si>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</si>
  <si>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</si>
  <si>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</si>
  <si>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</si>
  <si>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</si>
  <si>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</si>
  <si>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</si>
  <si>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</si>
  <si>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</si>
  <si>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</si>
  <si>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</si>
  <si>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</si>
  <si>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</si>
  <si>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</si>
  <si>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</si>
  <si>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</si>
  <si>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</si>
  <si>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</si>
  <si>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</si>
  <si>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</si>
  <si>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</si>
  <si>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</si>
  <si>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</si>
  <si>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</si>
  <si>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</si>
  <si>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</si>
  <si>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</si>
  <si>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</si>
  <si>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</si>
  <si>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</si>
  <si>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</si>
  <si>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</si>
  <si>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</si>
  <si>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</si>
  <si>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</si>
  <si>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</si>
  <si>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</si>
  <si>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</si>
  <si>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</si>
  <si>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</si>
  <si>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</si>
  <si>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</si>
  <si>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</si>
  <si>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</si>
  <si>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</si>
  <si>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</si>
  <si>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</si>
  <si>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</si>
  <si>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117 00000 05 0000 180</t>
  </si>
  <si>
    <t>Реестр</t>
  </si>
  <si>
    <t xml:space="preserve">доходов бюджета муниципального района </t>
  </si>
  <si>
    <t xml:space="preserve">Пояснение </t>
  </si>
  <si>
    <t>Возврат остатков субсидий, субвенций и иных межбюджетных трансфертов, имеющих целевое назначеие, прошлых лет из бюджетов муниципальных районов</t>
  </si>
  <si>
    <t xml:space="preserve">Областной бюджет </t>
  </si>
  <si>
    <t>Безвозмездные поступления от других бюджетов бюджетной системы Российской Федерации</t>
  </si>
  <si>
    <t>202 00000 00 0000 000</t>
  </si>
  <si>
    <t>000 101 02000 01 0000 110</t>
  </si>
  <si>
    <t>000 105 01010 01 0000 110</t>
  </si>
  <si>
    <t>000 105 03010 01 0000 110</t>
  </si>
  <si>
    <t>000 100 00000 00 0000 000</t>
  </si>
  <si>
    <t>000 105 04020 02 0000 110</t>
  </si>
  <si>
    <t>000 108 00000 01 0000 110</t>
  </si>
  <si>
    <t>000 110 00000 00 0000 000</t>
  </si>
  <si>
    <t>000 111 03050 05 0000 120</t>
  </si>
  <si>
    <t>000 111 05000 05 0000 120</t>
  </si>
  <si>
    <t>000 111 05013 05 0000 120</t>
  </si>
  <si>
    <t>000 111 05313 10 0000 120</t>
  </si>
  <si>
    <t>000 111 05035 05 0000 120</t>
  </si>
  <si>
    <t>000 111 09045 05 0000 120</t>
  </si>
  <si>
    <t>000 111 09045 05 0003 120</t>
  </si>
  <si>
    <t>Субсидии на благоустройство территории в рамках программы "Формирование комфортной городской среды"</t>
  </si>
  <si>
    <t>202 25555 05 0000 150</t>
  </si>
  <si>
    <t>по данным АД (КУМИ)</t>
  </si>
  <si>
    <t>Прочие неналоговые доходы бюджетов муниципальных районов(невыясннные поступления, поступлени от Минимущ)</t>
  </si>
  <si>
    <t>тыс. руб</t>
  </si>
  <si>
    <t>2024 год</t>
  </si>
  <si>
    <t>Отклонение 2024г от ожидаемого</t>
  </si>
  <si>
    <t>Отклонение 2024г от плана</t>
  </si>
  <si>
    <t>прогноз социально- зкономического развития на 2024г(использован индекс потребительских цен)                                    2024-4,9%; 2025-4,0%; 2026-4,0%</t>
  </si>
  <si>
    <t>прогноз социально- зкономического развития на 2024г                                    ожидаемое поступление                                   в 2023г *103,0%=2024г; 2025-102,2%; 2025*102,8%</t>
  </si>
  <si>
    <t>прогноз социально-зкономического развития на 2024г(использован индекс потребительских цен)                                   2024-4,9%; 2025-4,0%; 2026-4,0%</t>
  </si>
  <si>
    <t>Прогноз поступления от сп Георгиевка, Комсомольский ,Чубовка</t>
  </si>
  <si>
    <t>смена типа учреждения</t>
  </si>
  <si>
    <t>202 19999 05 0000 150</t>
  </si>
  <si>
    <t>Прочие дотации бюджетам муниципальных районов</t>
  </si>
  <si>
    <t xml:space="preserve">в среднем за 4 года </t>
  </si>
  <si>
    <t>план (1953тр)по данным директора МФЦ мр Кинельский и фактически поступившей госпошлины от МВД и ИФНС</t>
  </si>
  <si>
    <t>прогноз социально- зкономического развития на 2024г                                           2024-8,1%; 2025-7,0%;  2026-6,9%</t>
  </si>
  <si>
    <t>по данным нач. отдела инвестиций и предпринимательства</t>
  </si>
  <si>
    <t>2026 год</t>
  </si>
  <si>
    <t>по данным АД (Отдел по инвестициям, предпринимательству, потребительскому рынку и защите прав потребителей)</t>
  </si>
  <si>
    <t>Субвенции на содержание маточного поголовья крупного рогатого скота</t>
  </si>
  <si>
    <t>План на 01.10.2023</t>
  </si>
  <si>
    <t>2024г= по ожид 2023г *рост 4%, очередным годам рост 4%</t>
  </si>
  <si>
    <t>Факт на 01.10.2023</t>
  </si>
  <si>
    <t>Факт на 01.09.2023</t>
  </si>
  <si>
    <t>Ожидаемое поступление в 2023г от факта на 01.09.23г</t>
  </si>
  <si>
    <t>по данным АД - природопользования)</t>
  </si>
  <si>
    <t>по данным АД административной комиссии</t>
  </si>
  <si>
    <t>по данным АД (Минимущества)</t>
  </si>
  <si>
    <t xml:space="preserve">                                                                                                                                                                 Приложение 1</t>
  </si>
  <si>
    <t>Кинельский на 2024-2026 года.</t>
  </si>
  <si>
    <t>тыс. руб.</t>
  </si>
  <si>
    <t xml:space="preserve">к пояснительной записке к Решению Собрания представителей муниципального района Кинельский "О бюджете муниципального района Кинельский на 2024 год и на плановый период 2025 и 2026 годов"                                           </t>
  </si>
  <si>
    <t>2025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</si>
</sst>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%"/>
    <numFmt numFmtId="183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72" fontId="2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justify" vertical="center" wrapText="1"/>
    </xf>
    <xf numFmtId="4" fontId="12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B5">
      <selection activeCell="H15" sqref="H15"/>
    </sheetView>
  </sheetViews>
  <sheetFormatPr defaultColWidth="9.125" defaultRowHeight="12.75"/>
  <cols>
    <col min="1" max="1" width="38.00390625" style="62" customWidth="1"/>
    <col min="2" max="2" width="81.875" style="61" customWidth="1"/>
    <col min="3" max="4" width="19.625" style="78" hidden="1" customWidth="1"/>
    <col min="5" max="5" width="21.375" style="78" hidden="1" customWidth="1"/>
    <col min="6" max="6" width="24.50390625" style="78" hidden="1" customWidth="1"/>
    <col min="7" max="7" width="29.25390625" style="79" customWidth="1"/>
    <col min="8" max="8" width="24.75390625" style="79" customWidth="1"/>
    <col min="9" max="9" width="28.25390625" style="79" customWidth="1"/>
    <col min="10" max="10" width="14.625" style="78" hidden="1" customWidth="1"/>
    <col min="11" max="11" width="17.375" style="78" hidden="1" customWidth="1"/>
    <col min="12" max="12" width="17.375" style="69" hidden="1" customWidth="1"/>
    <col min="13" max="13" width="12.125" style="78" hidden="1" customWidth="1"/>
    <col min="14" max="15" width="9.125" style="78" hidden="1" customWidth="1"/>
    <col min="16" max="16" width="21.625" style="70" hidden="1" customWidth="1"/>
    <col min="17" max="17" width="21.50390625" style="70" hidden="1" customWidth="1"/>
    <col min="18" max="18" width="51.375" style="61" hidden="1" customWidth="1"/>
    <col min="19" max="19" width="16.00390625" style="61" customWidth="1"/>
    <col min="20" max="20" width="20.125" style="61" customWidth="1"/>
    <col min="21" max="21" width="18.625" style="61" customWidth="1"/>
    <col min="22" max="22" width="15.875" style="61" customWidth="1"/>
    <col min="23" max="16384" width="9.125" style="61" customWidth="1"/>
  </cols>
  <sheetData>
    <row r="1" spans="8:9" ht="18" hidden="1">
      <c r="H1" s="80"/>
      <c r="I1" s="80"/>
    </row>
    <row r="2" ht="141" customHeight="1" hidden="1"/>
    <row r="3" spans="7:15" ht="24" customHeight="1" hidden="1">
      <c r="G3" s="80"/>
      <c r="H3" s="81"/>
      <c r="I3" s="81"/>
      <c r="J3" s="81"/>
      <c r="K3" s="81"/>
      <c r="L3" s="81"/>
      <c r="M3" s="81"/>
      <c r="N3" s="81"/>
      <c r="O3" s="81"/>
    </row>
    <row r="4" spans="2:6" ht="18" hidden="1">
      <c r="B4" s="73"/>
      <c r="C4" s="74"/>
      <c r="D4" s="74"/>
      <c r="E4" s="74"/>
      <c r="F4" s="74"/>
    </row>
    <row r="5" spans="2:17" ht="48.75" customHeight="1">
      <c r="B5" s="82"/>
      <c r="C5" s="82"/>
      <c r="D5" s="82"/>
      <c r="E5" s="82"/>
      <c r="F5" s="82"/>
      <c r="G5" s="82"/>
      <c r="H5" s="82"/>
      <c r="I5" s="82" t="s">
        <v>162</v>
      </c>
      <c r="J5" s="79"/>
      <c r="O5" s="69"/>
      <c r="P5" s="69"/>
      <c r="Q5" s="69"/>
    </row>
    <row r="6" spans="2:17" ht="90" customHeight="1">
      <c r="B6" s="83"/>
      <c r="C6" s="83"/>
      <c r="D6" s="83"/>
      <c r="E6" s="83"/>
      <c r="F6" s="83"/>
      <c r="G6" s="83"/>
      <c r="H6" s="84" t="s">
        <v>165</v>
      </c>
      <c r="I6" s="85"/>
      <c r="J6" s="86"/>
      <c r="K6" s="86"/>
      <c r="L6" s="86"/>
      <c r="M6" s="86"/>
      <c r="N6" s="86"/>
      <c r="O6" s="86"/>
      <c r="P6" s="86"/>
      <c r="Q6" s="86"/>
    </row>
    <row r="7" spans="2:17" ht="18">
      <c r="B7" s="87"/>
      <c r="C7" s="56"/>
      <c r="D7" s="56"/>
      <c r="E7" s="56"/>
      <c r="F7" s="56"/>
      <c r="G7" s="79" t="s">
        <v>111</v>
      </c>
      <c r="J7" s="88"/>
      <c r="K7" s="81"/>
      <c r="L7" s="81"/>
      <c r="M7" s="81"/>
      <c r="N7" s="81"/>
      <c r="O7" s="81"/>
      <c r="P7" s="81"/>
      <c r="Q7" s="81"/>
    </row>
    <row r="8" spans="2:17" ht="18">
      <c r="B8" s="87"/>
      <c r="C8" s="56"/>
      <c r="D8" s="56"/>
      <c r="E8" s="56"/>
      <c r="F8" s="56"/>
      <c r="G8" s="79" t="s">
        <v>112</v>
      </c>
      <c r="K8" s="89"/>
      <c r="L8" s="89"/>
      <c r="M8" s="89"/>
      <c r="N8" s="89"/>
      <c r="O8" s="89"/>
      <c r="P8" s="89"/>
      <c r="Q8" s="89"/>
    </row>
    <row r="9" spans="2:17" ht="18">
      <c r="B9" s="87"/>
      <c r="C9" s="56"/>
      <c r="D9" s="56"/>
      <c r="E9" s="56"/>
      <c r="F9" s="56"/>
      <c r="G9" s="79" t="s">
        <v>163</v>
      </c>
      <c r="K9" s="89"/>
      <c r="L9" s="89"/>
      <c r="M9" s="89"/>
      <c r="N9" s="89"/>
      <c r="O9" s="89"/>
      <c r="P9" s="89"/>
      <c r="Q9" s="89"/>
    </row>
    <row r="10" spans="9:18" ht="18">
      <c r="I10" s="90" t="s">
        <v>164</v>
      </c>
      <c r="R10" s="72" t="s">
        <v>136</v>
      </c>
    </row>
    <row r="11" spans="1:18" ht="50.25" customHeight="1">
      <c r="A11" s="63" t="s">
        <v>43</v>
      </c>
      <c r="B11" s="91" t="s">
        <v>1</v>
      </c>
      <c r="C11" s="91" t="s">
        <v>154</v>
      </c>
      <c r="D11" s="91" t="s">
        <v>157</v>
      </c>
      <c r="E11" s="91" t="s">
        <v>156</v>
      </c>
      <c r="F11" s="91" t="s">
        <v>158</v>
      </c>
      <c r="G11" s="92" t="s">
        <v>137</v>
      </c>
      <c r="H11" s="92" t="s">
        <v>166</v>
      </c>
      <c r="I11" s="92" t="s">
        <v>151</v>
      </c>
      <c r="J11" s="92"/>
      <c r="K11" s="92"/>
      <c r="L11" s="93"/>
      <c r="M11" s="94"/>
      <c r="N11" s="94"/>
      <c r="O11" s="94"/>
      <c r="P11" s="93" t="s">
        <v>138</v>
      </c>
      <c r="Q11" s="93" t="s">
        <v>139</v>
      </c>
      <c r="R11" s="93" t="s">
        <v>113</v>
      </c>
    </row>
    <row r="12" spans="1:18" ht="24" customHeight="1">
      <c r="A12" s="64" t="s">
        <v>121</v>
      </c>
      <c r="B12" s="91" t="s">
        <v>2</v>
      </c>
      <c r="C12" s="95">
        <f aca="true" t="shared" si="0" ref="C12:K12">C13+C14+C15+C16+C17+C18</f>
        <v>180462.9</v>
      </c>
      <c r="D12" s="95">
        <f t="shared" si="0"/>
        <v>133664.80000000002</v>
      </c>
      <c r="E12" s="95">
        <f t="shared" si="0"/>
        <v>149717.50000000003</v>
      </c>
      <c r="F12" s="95">
        <f t="shared" si="0"/>
        <v>196334</v>
      </c>
      <c r="G12" s="95">
        <f t="shared" si="0"/>
        <v>210885.62786666673</v>
      </c>
      <c r="H12" s="95">
        <f t="shared" si="0"/>
        <v>223932.35334533337</v>
      </c>
      <c r="I12" s="95">
        <v>237727.5</v>
      </c>
      <c r="J12" s="95">
        <f t="shared" si="0"/>
        <v>0</v>
      </c>
      <c r="K12" s="95">
        <f t="shared" si="0"/>
        <v>0</v>
      </c>
      <c r="L12" s="96"/>
      <c r="M12" s="94"/>
      <c r="N12" s="94"/>
      <c r="O12" s="94"/>
      <c r="P12" s="96">
        <f aca="true" t="shared" si="1" ref="P12:P18">G12-F12</f>
        <v>14551.627866666735</v>
      </c>
      <c r="Q12" s="96">
        <f aca="true" t="shared" si="2" ref="Q12:Q18">G12-C12</f>
        <v>30422.72786666674</v>
      </c>
      <c r="R12" s="97"/>
    </row>
    <row r="13" spans="1:18" ht="29.25" customHeight="1">
      <c r="A13" s="64" t="s">
        <v>118</v>
      </c>
      <c r="B13" s="98" t="s">
        <v>68</v>
      </c>
      <c r="C13" s="99">
        <v>136300.5</v>
      </c>
      <c r="D13" s="99">
        <v>98233</v>
      </c>
      <c r="E13" s="99">
        <v>113494.1</v>
      </c>
      <c r="F13" s="99">
        <f>E13/9*12</f>
        <v>151325.46666666667</v>
      </c>
      <c r="G13" s="96">
        <f>F13*1.081</f>
        <v>163582.82946666668</v>
      </c>
      <c r="H13" s="96">
        <f>G13*1.07</f>
        <v>175033.62752933335</v>
      </c>
      <c r="I13" s="96">
        <f>H13*1.069</f>
        <v>187110.94782885734</v>
      </c>
      <c r="J13" s="96"/>
      <c r="K13" s="100"/>
      <c r="L13" s="96"/>
      <c r="M13" s="94"/>
      <c r="N13" s="94"/>
      <c r="O13" s="94"/>
      <c r="P13" s="96">
        <f t="shared" si="1"/>
        <v>12257.362800000003</v>
      </c>
      <c r="Q13" s="96">
        <f t="shared" si="2"/>
        <v>27282.329466666677</v>
      </c>
      <c r="R13" s="97" t="s">
        <v>149</v>
      </c>
    </row>
    <row r="14" spans="1:18" ht="9" customHeight="1" hidden="1">
      <c r="A14" s="64" t="s">
        <v>46</v>
      </c>
      <c r="B14" s="98" t="s">
        <v>41</v>
      </c>
      <c r="C14" s="99"/>
      <c r="D14" s="99"/>
      <c r="E14" s="99"/>
      <c r="F14" s="99"/>
      <c r="G14" s="96"/>
      <c r="H14" s="96"/>
      <c r="I14" s="96"/>
      <c r="J14" s="96"/>
      <c r="K14" s="100"/>
      <c r="L14" s="96"/>
      <c r="M14" s="94"/>
      <c r="N14" s="94"/>
      <c r="O14" s="94"/>
      <c r="P14" s="96">
        <f t="shared" si="1"/>
        <v>0</v>
      </c>
      <c r="Q14" s="96">
        <f t="shared" si="2"/>
        <v>0</v>
      </c>
      <c r="R14" s="97"/>
    </row>
    <row r="15" spans="1:18" ht="43.5" customHeight="1">
      <c r="A15" s="64" t="s">
        <v>119</v>
      </c>
      <c r="B15" s="101" t="s">
        <v>107</v>
      </c>
      <c r="C15" s="102">
        <v>28847.3</v>
      </c>
      <c r="D15" s="102">
        <v>22863.3</v>
      </c>
      <c r="E15" s="102">
        <v>23385.7</v>
      </c>
      <c r="F15" s="102">
        <f>E15/9*12</f>
        <v>31180.933333333334</v>
      </c>
      <c r="G15" s="96">
        <f>F15*104.9%</f>
        <v>32708.799066666674</v>
      </c>
      <c r="H15" s="96">
        <f>G15*104%</f>
        <v>34017.15102933334</v>
      </c>
      <c r="I15" s="96">
        <f>H15*104%</f>
        <v>35377.83707050668</v>
      </c>
      <c r="J15" s="96"/>
      <c r="K15" s="100"/>
      <c r="L15" s="96"/>
      <c r="M15" s="94"/>
      <c r="N15" s="94"/>
      <c r="O15" s="94"/>
      <c r="P15" s="96">
        <f t="shared" si="1"/>
        <v>1527.8657333333394</v>
      </c>
      <c r="Q15" s="96">
        <f t="shared" si="2"/>
        <v>3861.4990666666745</v>
      </c>
      <c r="R15" s="97" t="s">
        <v>140</v>
      </c>
    </row>
    <row r="16" spans="1:18" ht="28.5" customHeight="1">
      <c r="A16" s="64" t="s">
        <v>120</v>
      </c>
      <c r="B16" s="98" t="s">
        <v>4</v>
      </c>
      <c r="C16" s="99">
        <v>9838</v>
      </c>
      <c r="D16" s="99">
        <v>9837.5</v>
      </c>
      <c r="E16" s="99">
        <v>9845.5</v>
      </c>
      <c r="F16" s="99">
        <v>9838</v>
      </c>
      <c r="G16" s="96">
        <f>F16*103%</f>
        <v>10133.14</v>
      </c>
      <c r="H16" s="96">
        <f>G16*102.2%</f>
        <v>10356.06908</v>
      </c>
      <c r="I16" s="96">
        <f>H16*102.8%</f>
        <v>10646.03901424</v>
      </c>
      <c r="J16" s="96"/>
      <c r="K16" s="100"/>
      <c r="L16" s="96"/>
      <c r="M16" s="94"/>
      <c r="N16" s="94"/>
      <c r="O16" s="94"/>
      <c r="P16" s="96">
        <f t="shared" si="1"/>
        <v>295.1399999999994</v>
      </c>
      <c r="Q16" s="96">
        <f t="shared" si="2"/>
        <v>295.1399999999994</v>
      </c>
      <c r="R16" s="97" t="s">
        <v>141</v>
      </c>
    </row>
    <row r="17" spans="1:20" ht="30" customHeight="1">
      <c r="A17" s="64" t="s">
        <v>122</v>
      </c>
      <c r="B17" s="98" t="s">
        <v>5</v>
      </c>
      <c r="C17" s="99">
        <v>2315.4</v>
      </c>
      <c r="D17" s="99">
        <v>1104.3</v>
      </c>
      <c r="E17" s="99">
        <v>1155.5</v>
      </c>
      <c r="F17" s="99">
        <f>E17/9*12</f>
        <v>1540.6666666666665</v>
      </c>
      <c r="G17" s="96">
        <f>F17*1.049</f>
        <v>1616.159333333333</v>
      </c>
      <c r="H17" s="96">
        <f>G17*1.04</f>
        <v>1680.8057066666665</v>
      </c>
      <c r="I17" s="96">
        <f>H17*1.04</f>
        <v>1748.0379349333332</v>
      </c>
      <c r="J17" s="96"/>
      <c r="K17" s="100"/>
      <c r="L17" s="96"/>
      <c r="M17" s="94"/>
      <c r="N17" s="94"/>
      <c r="O17" s="94"/>
      <c r="P17" s="96">
        <f t="shared" si="1"/>
        <v>75.49266666666654</v>
      </c>
      <c r="Q17" s="96">
        <f t="shared" si="2"/>
        <v>-699.240666666667</v>
      </c>
      <c r="R17" s="97" t="s">
        <v>142</v>
      </c>
      <c r="T17" s="71"/>
    </row>
    <row r="18" spans="1:18" ht="33.75" customHeight="1">
      <c r="A18" s="64" t="s">
        <v>123</v>
      </c>
      <c r="B18" s="98" t="s">
        <v>6</v>
      </c>
      <c r="C18" s="99">
        <v>3161.7</v>
      </c>
      <c r="D18" s="99">
        <v>1626.7</v>
      </c>
      <c r="E18" s="99">
        <v>1836.7</v>
      </c>
      <c r="F18" s="99">
        <f>E18/9*12</f>
        <v>2448.9333333333334</v>
      </c>
      <c r="G18" s="96">
        <v>2844.7</v>
      </c>
      <c r="H18" s="96">
        <v>2844.7</v>
      </c>
      <c r="I18" s="96">
        <v>2844.8</v>
      </c>
      <c r="J18" s="96"/>
      <c r="K18" s="100"/>
      <c r="L18" s="96"/>
      <c r="M18" s="94"/>
      <c r="N18" s="94"/>
      <c r="O18" s="94"/>
      <c r="P18" s="96">
        <f t="shared" si="1"/>
        <v>395.7666666666664</v>
      </c>
      <c r="Q18" s="96">
        <f t="shared" si="2"/>
        <v>-317</v>
      </c>
      <c r="R18" s="97" t="s">
        <v>148</v>
      </c>
    </row>
    <row r="19" spans="1:18" ht="34.5" customHeight="1">
      <c r="A19" s="63" t="s">
        <v>124</v>
      </c>
      <c r="B19" s="91" t="s">
        <v>7</v>
      </c>
      <c r="C19" s="95">
        <f aca="true" t="shared" si="3" ref="C19:Q19">C20+C21+C25+C29+C30+C31+C35+C36+C38</f>
        <v>83121.3</v>
      </c>
      <c r="D19" s="95">
        <f>D20+D21+D25+D29+D30+D31+D35+D36+D37</f>
        <v>60448.6</v>
      </c>
      <c r="E19" s="95">
        <f t="shared" si="3"/>
        <v>67345.90000000001</v>
      </c>
      <c r="F19" s="95">
        <f t="shared" si="3"/>
        <v>91414</v>
      </c>
      <c r="G19" s="95">
        <f>G20+G21+G25+G29+G30+G31+G35+G36+G38+G37</f>
        <v>87723.42356</v>
      </c>
      <c r="H19" s="95">
        <f>H20+H21+H25+H29+H30+H31+H35+H36+H38+H37</f>
        <v>68407.61991</v>
      </c>
      <c r="I19" s="95">
        <f>I20+I21+I25+I29+I30+I31+I35+I36+I38+I37</f>
        <v>68598.17321000001</v>
      </c>
      <c r="J19" s="103">
        <f t="shared" si="3"/>
        <v>0</v>
      </c>
      <c r="K19" s="103">
        <f t="shared" si="3"/>
        <v>20730</v>
      </c>
      <c r="L19" s="103">
        <f t="shared" si="3"/>
        <v>7513.6</v>
      </c>
      <c r="M19" s="103">
        <f t="shared" si="3"/>
        <v>0</v>
      </c>
      <c r="N19" s="103">
        <f t="shared" si="3"/>
        <v>0</v>
      </c>
      <c r="O19" s="103">
        <f t="shared" si="3"/>
        <v>0</v>
      </c>
      <c r="P19" s="103">
        <f t="shared" si="3"/>
        <v>3318.823559999997</v>
      </c>
      <c r="Q19" s="103">
        <f t="shared" si="3"/>
        <v>4865.923559999994</v>
      </c>
      <c r="R19" s="97"/>
    </row>
    <row r="20" spans="1:18" s="78" customFormat="1" ht="43.5" customHeight="1">
      <c r="A20" s="64" t="s">
        <v>125</v>
      </c>
      <c r="B20" s="104" t="s">
        <v>8</v>
      </c>
      <c r="C20" s="105">
        <v>36.5</v>
      </c>
      <c r="D20" s="105">
        <v>10.8</v>
      </c>
      <c r="E20" s="105">
        <v>24.7</v>
      </c>
      <c r="F20" s="105">
        <v>36.5</v>
      </c>
      <c r="G20" s="95">
        <v>40.5</v>
      </c>
      <c r="H20" s="95">
        <v>0</v>
      </c>
      <c r="I20" s="95">
        <v>0</v>
      </c>
      <c r="J20" s="96"/>
      <c r="K20" s="96"/>
      <c r="L20" s="96"/>
      <c r="M20" s="94"/>
      <c r="N20" s="94"/>
      <c r="O20" s="94"/>
      <c r="P20" s="96">
        <f aca="true" t="shared" si="4" ref="P20:P28">G20-F20</f>
        <v>4</v>
      </c>
      <c r="Q20" s="96">
        <f aca="true" t="shared" si="5" ref="Q20:Q29">G20-C20</f>
        <v>4</v>
      </c>
      <c r="R20" s="97" t="s">
        <v>143</v>
      </c>
    </row>
    <row r="21" spans="1:20" ht="108.75" customHeight="1">
      <c r="A21" s="64" t="s">
        <v>126</v>
      </c>
      <c r="B21" s="106" t="s">
        <v>75</v>
      </c>
      <c r="C21" s="95">
        <f aca="true" t="shared" si="6" ref="C21:I21">C22+C23+C24</f>
        <v>27764.800000000003</v>
      </c>
      <c r="D21" s="95">
        <f t="shared" si="6"/>
        <v>17792</v>
      </c>
      <c r="E21" s="95">
        <f t="shared" si="6"/>
        <v>18546.7</v>
      </c>
      <c r="F21" s="95">
        <f t="shared" si="6"/>
        <v>27764.800000000003</v>
      </c>
      <c r="G21" s="95">
        <f t="shared" si="6"/>
        <v>28007.62356</v>
      </c>
      <c r="H21" s="95">
        <f t="shared" si="6"/>
        <v>27569.51991</v>
      </c>
      <c r="I21" s="95">
        <f t="shared" si="6"/>
        <v>26186.57321</v>
      </c>
      <c r="J21" s="95"/>
      <c r="K21" s="96"/>
      <c r="L21" s="96"/>
      <c r="M21" s="94"/>
      <c r="N21" s="94"/>
      <c r="O21" s="94"/>
      <c r="P21" s="96">
        <f t="shared" si="4"/>
        <v>242.8235599999971</v>
      </c>
      <c r="Q21" s="96">
        <f t="shared" si="5"/>
        <v>242.8235599999971</v>
      </c>
      <c r="R21" s="97" t="s">
        <v>134</v>
      </c>
      <c r="T21" s="71"/>
    </row>
    <row r="22" spans="1:20" ht="93.75" customHeight="1">
      <c r="A22" s="64" t="s">
        <v>127</v>
      </c>
      <c r="B22" s="107" t="s">
        <v>74</v>
      </c>
      <c r="C22" s="102">
        <v>26397.7</v>
      </c>
      <c r="D22" s="102">
        <v>16907.1</v>
      </c>
      <c r="E22" s="102">
        <v>17587.6</v>
      </c>
      <c r="F22" s="102">
        <v>26397.7</v>
      </c>
      <c r="G22" s="96">
        <v>26797.7</v>
      </c>
      <c r="H22" s="96">
        <v>26397.65268</v>
      </c>
      <c r="I22" s="96">
        <v>25078.32989</v>
      </c>
      <c r="J22" s="96"/>
      <c r="K22" s="96"/>
      <c r="L22" s="96"/>
      <c r="M22" s="94"/>
      <c r="N22" s="94"/>
      <c r="O22" s="94"/>
      <c r="P22" s="96">
        <f t="shared" si="4"/>
        <v>400</v>
      </c>
      <c r="Q22" s="96">
        <f t="shared" si="5"/>
        <v>400</v>
      </c>
      <c r="R22" s="97" t="s">
        <v>134</v>
      </c>
      <c r="T22" s="71"/>
    </row>
    <row r="23" spans="1:18" ht="120.75" customHeight="1">
      <c r="A23" s="64" t="s">
        <v>128</v>
      </c>
      <c r="B23" s="108" t="s">
        <v>73</v>
      </c>
      <c r="C23" s="102">
        <v>280.7</v>
      </c>
      <c r="D23" s="102">
        <v>280.7</v>
      </c>
      <c r="E23" s="102">
        <v>280.7</v>
      </c>
      <c r="F23" s="102">
        <v>280.7</v>
      </c>
      <c r="G23" s="96">
        <v>143.64456</v>
      </c>
      <c r="H23" s="96">
        <v>105.60723</v>
      </c>
      <c r="I23" s="96">
        <v>41.96432</v>
      </c>
      <c r="J23" s="96"/>
      <c r="K23" s="96"/>
      <c r="L23" s="96"/>
      <c r="M23" s="94"/>
      <c r="N23" s="94"/>
      <c r="O23" s="94"/>
      <c r="P23" s="96">
        <f t="shared" si="4"/>
        <v>-137.05543999999998</v>
      </c>
      <c r="Q23" s="96">
        <f t="shared" si="5"/>
        <v>-137.05543999999998</v>
      </c>
      <c r="R23" s="97" t="s">
        <v>134</v>
      </c>
    </row>
    <row r="24" spans="1:18" ht="73.5" customHeight="1">
      <c r="A24" s="64" t="s">
        <v>129</v>
      </c>
      <c r="B24" s="98" t="s">
        <v>76</v>
      </c>
      <c r="C24" s="99">
        <v>1086.4</v>
      </c>
      <c r="D24" s="99">
        <v>604.2</v>
      </c>
      <c r="E24" s="99">
        <v>678.4</v>
      </c>
      <c r="F24" s="99">
        <v>1086.4</v>
      </c>
      <c r="G24" s="96">
        <v>1066.279</v>
      </c>
      <c r="H24" s="96">
        <v>1066.26</v>
      </c>
      <c r="I24" s="96">
        <v>1066.279</v>
      </c>
      <c r="J24" s="96"/>
      <c r="K24" s="96"/>
      <c r="L24" s="96"/>
      <c r="M24" s="94"/>
      <c r="N24" s="94"/>
      <c r="O24" s="94"/>
      <c r="P24" s="96">
        <f t="shared" si="4"/>
        <v>-20.121000000000095</v>
      </c>
      <c r="Q24" s="96">
        <f t="shared" si="5"/>
        <v>-20.121000000000095</v>
      </c>
      <c r="R24" s="97" t="s">
        <v>134</v>
      </c>
    </row>
    <row r="25" spans="1:22" ht="100.5" customHeight="1">
      <c r="A25" s="63" t="s">
        <v>130</v>
      </c>
      <c r="B25" s="33" t="s">
        <v>9</v>
      </c>
      <c r="C25" s="95">
        <f aca="true" t="shared" si="7" ref="C25:I25">C27+C28</f>
        <v>83.3</v>
      </c>
      <c r="D25" s="95">
        <f t="shared" si="7"/>
        <v>35.7</v>
      </c>
      <c r="E25" s="95">
        <f t="shared" si="7"/>
        <v>35.7</v>
      </c>
      <c r="F25" s="95">
        <f t="shared" si="7"/>
        <v>41</v>
      </c>
      <c r="G25" s="95">
        <f t="shared" si="7"/>
        <v>53.6</v>
      </c>
      <c r="H25" s="95">
        <f t="shared" si="7"/>
        <v>55.6</v>
      </c>
      <c r="I25" s="95">
        <f t="shared" si="7"/>
        <v>57.8</v>
      </c>
      <c r="J25" s="96"/>
      <c r="K25" s="96"/>
      <c r="L25" s="96"/>
      <c r="M25" s="94"/>
      <c r="N25" s="94"/>
      <c r="O25" s="94"/>
      <c r="P25" s="96">
        <f t="shared" si="4"/>
        <v>12.600000000000001</v>
      </c>
      <c r="Q25" s="96">
        <f t="shared" si="5"/>
        <v>-29.699999999999996</v>
      </c>
      <c r="R25" s="97" t="s">
        <v>152</v>
      </c>
      <c r="T25" s="71"/>
      <c r="U25" s="71"/>
      <c r="V25" s="71"/>
    </row>
    <row r="26" spans="1:18" ht="47.25" customHeight="1" hidden="1">
      <c r="A26" s="64"/>
      <c r="B26" s="98" t="s">
        <v>10</v>
      </c>
      <c r="C26" s="99"/>
      <c r="D26" s="99"/>
      <c r="E26" s="99"/>
      <c r="F26" s="99"/>
      <c r="G26" s="96">
        <v>0</v>
      </c>
      <c r="H26" s="96">
        <v>0</v>
      </c>
      <c r="I26" s="96">
        <v>0</v>
      </c>
      <c r="J26" s="96"/>
      <c r="K26" s="96"/>
      <c r="L26" s="96"/>
      <c r="M26" s="94"/>
      <c r="N26" s="94"/>
      <c r="O26" s="94"/>
      <c r="P26" s="96">
        <f t="shared" si="4"/>
        <v>0</v>
      </c>
      <c r="Q26" s="96">
        <f t="shared" si="5"/>
        <v>0</v>
      </c>
      <c r="R26" s="97"/>
    </row>
    <row r="27" spans="1:18" ht="18" hidden="1">
      <c r="A27" s="64" t="s">
        <v>54</v>
      </c>
      <c r="B27" s="109" t="s">
        <v>11</v>
      </c>
      <c r="C27" s="110"/>
      <c r="D27" s="110">
        <v>0</v>
      </c>
      <c r="E27" s="110">
        <v>0</v>
      </c>
      <c r="F27" s="110">
        <v>0</v>
      </c>
      <c r="G27" s="96">
        <v>0</v>
      </c>
      <c r="H27" s="96">
        <v>0</v>
      </c>
      <c r="I27" s="96">
        <v>0</v>
      </c>
      <c r="J27" s="96"/>
      <c r="K27" s="96"/>
      <c r="L27" s="96"/>
      <c r="M27" s="94"/>
      <c r="N27" s="94"/>
      <c r="O27" s="94"/>
      <c r="P27" s="96">
        <f t="shared" si="4"/>
        <v>0</v>
      </c>
      <c r="Q27" s="96">
        <f t="shared" si="5"/>
        <v>0</v>
      </c>
      <c r="R27" s="97"/>
    </row>
    <row r="28" spans="1:18" ht="52.5" customHeight="1">
      <c r="A28" s="64" t="s">
        <v>131</v>
      </c>
      <c r="B28" s="109" t="s">
        <v>108</v>
      </c>
      <c r="C28" s="110">
        <v>83.3</v>
      </c>
      <c r="D28" s="110">
        <v>35.7</v>
      </c>
      <c r="E28" s="110">
        <v>35.7</v>
      </c>
      <c r="F28" s="110">
        <v>41</v>
      </c>
      <c r="G28" s="110">
        <v>53.6</v>
      </c>
      <c r="H28" s="110">
        <v>55.6</v>
      </c>
      <c r="I28" s="110">
        <v>57.8</v>
      </c>
      <c r="J28" s="96"/>
      <c r="K28" s="96"/>
      <c r="L28" s="96"/>
      <c r="M28" s="94"/>
      <c r="N28" s="94"/>
      <c r="O28" s="94"/>
      <c r="P28" s="96">
        <f t="shared" si="4"/>
        <v>12.600000000000001</v>
      </c>
      <c r="Q28" s="96">
        <f t="shared" si="5"/>
        <v>-29.699999999999996</v>
      </c>
      <c r="R28" s="97" t="s">
        <v>150</v>
      </c>
    </row>
    <row r="29" spans="1:20" ht="39" customHeight="1">
      <c r="A29" s="63" t="s">
        <v>56</v>
      </c>
      <c r="B29" s="33" t="s">
        <v>13</v>
      </c>
      <c r="C29" s="105">
        <v>32868.5</v>
      </c>
      <c r="D29" s="105">
        <v>29587.2</v>
      </c>
      <c r="E29" s="105">
        <v>29590.6</v>
      </c>
      <c r="F29" s="105">
        <v>36318.9</v>
      </c>
      <c r="G29" s="111">
        <v>37771.7</v>
      </c>
      <c r="H29" s="111">
        <v>39282.5</v>
      </c>
      <c r="I29" s="111">
        <v>40853.8</v>
      </c>
      <c r="J29" s="96"/>
      <c r="K29" s="96"/>
      <c r="L29" s="96"/>
      <c r="M29" s="94"/>
      <c r="N29" s="94"/>
      <c r="O29" s="94"/>
      <c r="P29" s="96">
        <v>0</v>
      </c>
      <c r="Q29" s="96">
        <f t="shared" si="5"/>
        <v>4903.199999999997</v>
      </c>
      <c r="R29" s="97" t="s">
        <v>155</v>
      </c>
      <c r="T29" s="71"/>
    </row>
    <row r="30" spans="1:18" ht="34.5">
      <c r="A30" s="63" t="s">
        <v>57</v>
      </c>
      <c r="B30" s="112" t="s">
        <v>14</v>
      </c>
      <c r="C30" s="113">
        <v>383.8</v>
      </c>
      <c r="D30" s="113">
        <v>383.8</v>
      </c>
      <c r="E30" s="113">
        <v>383.8</v>
      </c>
      <c r="F30" s="113">
        <v>383.8</v>
      </c>
      <c r="G30" s="95">
        <v>0</v>
      </c>
      <c r="H30" s="95">
        <v>0</v>
      </c>
      <c r="I30" s="95">
        <v>0</v>
      </c>
      <c r="J30" s="96"/>
      <c r="K30" s="96"/>
      <c r="L30" s="96"/>
      <c r="M30" s="94"/>
      <c r="N30" s="94"/>
      <c r="O30" s="94"/>
      <c r="P30" s="96">
        <v>0</v>
      </c>
      <c r="Q30" s="96">
        <v>0</v>
      </c>
      <c r="R30" s="97" t="s">
        <v>144</v>
      </c>
    </row>
    <row r="31" spans="1:18" ht="18">
      <c r="A31" s="63" t="s">
        <v>58</v>
      </c>
      <c r="B31" s="33" t="s">
        <v>15</v>
      </c>
      <c r="C31" s="95">
        <f>C32+C33+C34</f>
        <v>12970</v>
      </c>
      <c r="D31" s="95">
        <f>D32+D33+D34</f>
        <v>12626</v>
      </c>
      <c r="E31" s="95">
        <f>E32+E33+E34</f>
        <v>13216.4</v>
      </c>
      <c r="F31" s="95">
        <f>F32+F33+F34</f>
        <v>17868</v>
      </c>
      <c r="G31" s="95">
        <f>G32+G33+G34</f>
        <v>20730</v>
      </c>
      <c r="H31" s="95">
        <f>H32+H33</f>
        <v>500</v>
      </c>
      <c r="I31" s="95">
        <f>I32+I33</f>
        <v>500</v>
      </c>
      <c r="J31" s="95">
        <f>J32+J33+J34</f>
        <v>0</v>
      </c>
      <c r="K31" s="96">
        <f>G31-J31</f>
        <v>20730</v>
      </c>
      <c r="L31" s="96">
        <f>G31-E31</f>
        <v>7513.6</v>
      </c>
      <c r="M31" s="94"/>
      <c r="N31" s="94"/>
      <c r="O31" s="94"/>
      <c r="P31" s="96">
        <f>G31-F31</f>
        <v>2862</v>
      </c>
      <c r="Q31" s="96">
        <f aca="true" t="shared" si="8" ref="Q31:Q42">G31-C31</f>
        <v>7760</v>
      </c>
      <c r="R31" s="97" t="s">
        <v>134</v>
      </c>
    </row>
    <row r="32" spans="1:18" ht="110.25" customHeight="1">
      <c r="A32" s="64" t="s">
        <v>59</v>
      </c>
      <c r="B32" s="106" t="s">
        <v>77</v>
      </c>
      <c r="C32" s="99">
        <v>340</v>
      </c>
      <c r="D32" s="99">
        <v>0</v>
      </c>
      <c r="E32" s="99">
        <v>0</v>
      </c>
      <c r="F32" s="99">
        <v>340</v>
      </c>
      <c r="G32" s="96">
        <v>8580</v>
      </c>
      <c r="H32" s="96">
        <v>0</v>
      </c>
      <c r="I32" s="96">
        <v>0</v>
      </c>
      <c r="J32" s="96"/>
      <c r="K32" s="96"/>
      <c r="L32" s="96"/>
      <c r="M32" s="94"/>
      <c r="N32" s="94"/>
      <c r="O32" s="94"/>
      <c r="P32" s="96">
        <f>G32-F32</f>
        <v>8240</v>
      </c>
      <c r="Q32" s="96">
        <f t="shared" si="8"/>
        <v>8240</v>
      </c>
      <c r="R32" s="97" t="s">
        <v>134</v>
      </c>
    </row>
    <row r="33" spans="1:22" ht="65.25" customHeight="1">
      <c r="A33" s="64" t="s">
        <v>60</v>
      </c>
      <c r="B33" s="98" t="s">
        <v>78</v>
      </c>
      <c r="C33" s="99">
        <v>12630</v>
      </c>
      <c r="D33" s="99">
        <v>12626</v>
      </c>
      <c r="E33" s="99">
        <v>13216.4</v>
      </c>
      <c r="F33" s="99">
        <v>17528</v>
      </c>
      <c r="G33" s="96">
        <v>12150</v>
      </c>
      <c r="H33" s="96">
        <v>500</v>
      </c>
      <c r="I33" s="96">
        <v>500</v>
      </c>
      <c r="J33" s="96"/>
      <c r="K33" s="96"/>
      <c r="L33" s="96"/>
      <c r="M33" s="94"/>
      <c r="N33" s="94"/>
      <c r="O33" s="94"/>
      <c r="P33" s="96">
        <f>G33-F33</f>
        <v>-5378</v>
      </c>
      <c r="Q33" s="96">
        <f t="shared" si="8"/>
        <v>-480</v>
      </c>
      <c r="R33" s="97" t="s">
        <v>134</v>
      </c>
      <c r="T33" s="71"/>
      <c r="U33" s="71"/>
      <c r="V33" s="71"/>
    </row>
    <row r="34" spans="1:18" ht="82.5" customHeight="1" hidden="1">
      <c r="A34" s="65" t="s">
        <v>84</v>
      </c>
      <c r="B34" s="114" t="s">
        <v>85</v>
      </c>
      <c r="C34" s="115"/>
      <c r="D34" s="115"/>
      <c r="E34" s="115"/>
      <c r="F34" s="115"/>
      <c r="G34" s="96">
        <v>0</v>
      </c>
      <c r="H34" s="96"/>
      <c r="I34" s="96"/>
      <c r="J34" s="96"/>
      <c r="K34" s="96"/>
      <c r="L34" s="96"/>
      <c r="M34" s="94"/>
      <c r="N34" s="94"/>
      <c r="O34" s="94"/>
      <c r="P34" s="96">
        <f>G34-F34</f>
        <v>0</v>
      </c>
      <c r="Q34" s="96">
        <f t="shared" si="8"/>
        <v>0</v>
      </c>
      <c r="R34" s="97"/>
    </row>
    <row r="35" spans="1:18" ht="36" customHeight="1">
      <c r="A35" s="64" t="s">
        <v>61</v>
      </c>
      <c r="B35" s="116" t="s">
        <v>109</v>
      </c>
      <c r="C35" s="92">
        <v>8998.4</v>
      </c>
      <c r="D35" s="92">
        <v>13.1</v>
      </c>
      <c r="E35" s="92">
        <v>5545.4</v>
      </c>
      <c r="F35" s="105">
        <v>8998.4</v>
      </c>
      <c r="G35" s="103">
        <v>1000</v>
      </c>
      <c r="H35" s="103">
        <v>1000</v>
      </c>
      <c r="I35" s="103">
        <v>1000</v>
      </c>
      <c r="J35" s="96"/>
      <c r="K35" s="96"/>
      <c r="L35" s="96"/>
      <c r="M35" s="94"/>
      <c r="N35" s="94"/>
      <c r="O35" s="94"/>
      <c r="P35" s="96">
        <v>200</v>
      </c>
      <c r="Q35" s="96">
        <f t="shared" si="8"/>
        <v>-7998.4</v>
      </c>
      <c r="R35" s="97" t="s">
        <v>159</v>
      </c>
    </row>
    <row r="36" spans="1:18" ht="35.25" customHeight="1" hidden="1">
      <c r="A36" s="64" t="s">
        <v>62</v>
      </c>
      <c r="B36" s="98" t="s">
        <v>79</v>
      </c>
      <c r="C36" s="105"/>
      <c r="D36" s="105"/>
      <c r="E36" s="105"/>
      <c r="F36" s="105"/>
      <c r="G36" s="95">
        <v>0</v>
      </c>
      <c r="H36" s="95">
        <v>0</v>
      </c>
      <c r="I36" s="95">
        <v>0</v>
      </c>
      <c r="J36" s="96"/>
      <c r="K36" s="100"/>
      <c r="L36" s="96"/>
      <c r="M36" s="94"/>
      <c r="N36" s="94"/>
      <c r="O36" s="94"/>
      <c r="P36" s="96">
        <f aca="true" t="shared" si="9" ref="P36:P42">G36-F36</f>
        <v>0</v>
      </c>
      <c r="Q36" s="96">
        <f t="shared" si="8"/>
        <v>0</v>
      </c>
      <c r="R36" s="97"/>
    </row>
    <row r="37" spans="1:18" ht="30" customHeight="1">
      <c r="A37" s="64" t="s">
        <v>61</v>
      </c>
      <c r="B37" s="116" t="s">
        <v>109</v>
      </c>
      <c r="C37" s="105">
        <v>0</v>
      </c>
      <c r="D37" s="99">
        <v>0</v>
      </c>
      <c r="E37" s="105">
        <v>0</v>
      </c>
      <c r="F37" s="105">
        <v>0</v>
      </c>
      <c r="G37" s="95">
        <v>120</v>
      </c>
      <c r="H37" s="95">
        <v>0</v>
      </c>
      <c r="I37" s="95">
        <v>0</v>
      </c>
      <c r="J37" s="96"/>
      <c r="K37" s="100"/>
      <c r="L37" s="96"/>
      <c r="M37" s="94"/>
      <c r="N37" s="94"/>
      <c r="O37" s="94"/>
      <c r="P37" s="96">
        <f t="shared" si="9"/>
        <v>120</v>
      </c>
      <c r="Q37" s="96">
        <f t="shared" si="8"/>
        <v>120</v>
      </c>
      <c r="R37" s="97" t="s">
        <v>160</v>
      </c>
    </row>
    <row r="38" spans="1:18" ht="54.75" customHeight="1">
      <c r="A38" s="64" t="s">
        <v>110</v>
      </c>
      <c r="B38" s="98" t="s">
        <v>135</v>
      </c>
      <c r="C38" s="105">
        <v>16</v>
      </c>
      <c r="D38" s="99">
        <v>0</v>
      </c>
      <c r="E38" s="105">
        <v>2.6</v>
      </c>
      <c r="F38" s="105">
        <v>2.6</v>
      </c>
      <c r="G38" s="95">
        <v>0</v>
      </c>
      <c r="H38" s="95">
        <v>0</v>
      </c>
      <c r="I38" s="95">
        <v>0</v>
      </c>
      <c r="J38" s="96"/>
      <c r="K38" s="100"/>
      <c r="L38" s="96"/>
      <c r="M38" s="94"/>
      <c r="N38" s="94"/>
      <c r="O38" s="94"/>
      <c r="P38" s="96">
        <f t="shared" si="9"/>
        <v>-2.6</v>
      </c>
      <c r="Q38" s="96">
        <f t="shared" si="8"/>
        <v>-16</v>
      </c>
      <c r="R38" s="97" t="s">
        <v>161</v>
      </c>
    </row>
    <row r="39" spans="1:18" ht="34.5" customHeight="1">
      <c r="A39" s="63" t="s">
        <v>44</v>
      </c>
      <c r="B39" s="91" t="s">
        <v>16</v>
      </c>
      <c r="C39" s="95">
        <f aca="true" t="shared" si="10" ref="C39:I39">C12+C19</f>
        <v>263584.2</v>
      </c>
      <c r="D39" s="95">
        <f t="shared" si="10"/>
        <v>194113.40000000002</v>
      </c>
      <c r="E39" s="95">
        <f t="shared" si="10"/>
        <v>217063.40000000002</v>
      </c>
      <c r="F39" s="95">
        <f t="shared" si="10"/>
        <v>287748</v>
      </c>
      <c r="G39" s="95">
        <v>298609</v>
      </c>
      <c r="H39" s="95">
        <f t="shared" si="10"/>
        <v>292339.9732553334</v>
      </c>
      <c r="I39" s="95">
        <f t="shared" si="10"/>
        <v>306325.67321000004</v>
      </c>
      <c r="J39" s="95"/>
      <c r="K39" s="100"/>
      <c r="L39" s="96"/>
      <c r="M39" s="94"/>
      <c r="N39" s="94"/>
      <c r="O39" s="94"/>
      <c r="P39" s="96">
        <f t="shared" si="9"/>
        <v>10861</v>
      </c>
      <c r="Q39" s="96">
        <f t="shared" si="8"/>
        <v>35024.79999999999</v>
      </c>
      <c r="R39" s="102"/>
    </row>
    <row r="40" spans="1:22" ht="29.25" customHeight="1">
      <c r="A40" s="63" t="s">
        <v>63</v>
      </c>
      <c r="B40" s="91" t="s">
        <v>17</v>
      </c>
      <c r="C40" s="95">
        <f aca="true" t="shared" si="11" ref="C40:I40">C43+C46+C53+C74+C76</f>
        <v>223366.3</v>
      </c>
      <c r="D40" s="99">
        <v>0</v>
      </c>
      <c r="E40" s="95">
        <f t="shared" si="11"/>
        <v>194093.90000000002</v>
      </c>
      <c r="F40" s="95">
        <f t="shared" si="11"/>
        <v>227934.1</v>
      </c>
      <c r="G40" s="95">
        <f t="shared" si="11"/>
        <v>142357.55449</v>
      </c>
      <c r="H40" s="95">
        <f t="shared" si="11"/>
        <v>4700</v>
      </c>
      <c r="I40" s="95">
        <f t="shared" si="11"/>
        <v>4700</v>
      </c>
      <c r="J40" s="96"/>
      <c r="K40" s="100"/>
      <c r="L40" s="96"/>
      <c r="M40" s="94"/>
      <c r="N40" s="94"/>
      <c r="O40" s="94"/>
      <c r="P40" s="96">
        <f t="shared" si="9"/>
        <v>-85576.54551</v>
      </c>
      <c r="Q40" s="96">
        <f t="shared" si="8"/>
        <v>-81008.74550999998</v>
      </c>
      <c r="R40" s="97"/>
      <c r="T40" s="71"/>
      <c r="U40" s="71"/>
      <c r="V40" s="71"/>
    </row>
    <row r="41" spans="1:22" ht="34.5">
      <c r="A41" s="63" t="s">
        <v>117</v>
      </c>
      <c r="B41" s="33" t="s">
        <v>116</v>
      </c>
      <c r="C41" s="95">
        <f aca="true" t="shared" si="12" ref="C41:I41">C43+C46+C53+C74</f>
        <v>223366.3</v>
      </c>
      <c r="D41" s="99">
        <v>0</v>
      </c>
      <c r="E41" s="95">
        <f t="shared" si="12"/>
        <v>194093.90000000002</v>
      </c>
      <c r="F41" s="95">
        <f t="shared" si="12"/>
        <v>227934.1</v>
      </c>
      <c r="G41" s="95">
        <f t="shared" si="12"/>
        <v>142357.55449</v>
      </c>
      <c r="H41" s="95">
        <f t="shared" si="12"/>
        <v>4700</v>
      </c>
      <c r="I41" s="95">
        <f t="shared" si="12"/>
        <v>4700</v>
      </c>
      <c r="J41" s="95">
        <f aca="true" t="shared" si="13" ref="J41:O41">J46+J43</f>
        <v>0</v>
      </c>
      <c r="K41" s="95">
        <f t="shared" si="13"/>
        <v>0</v>
      </c>
      <c r="L41" s="95">
        <f t="shared" si="13"/>
        <v>0</v>
      </c>
      <c r="M41" s="95">
        <f t="shared" si="13"/>
        <v>0</v>
      </c>
      <c r="N41" s="95">
        <f t="shared" si="13"/>
        <v>0</v>
      </c>
      <c r="O41" s="95">
        <f t="shared" si="13"/>
        <v>0</v>
      </c>
      <c r="P41" s="96">
        <f t="shared" si="9"/>
        <v>-85576.54551</v>
      </c>
      <c r="Q41" s="96">
        <f t="shared" si="8"/>
        <v>-81008.74550999998</v>
      </c>
      <c r="R41" s="95"/>
      <c r="T41" s="71"/>
      <c r="U41" s="71"/>
      <c r="V41" s="71"/>
    </row>
    <row r="42" spans="1:18" ht="18">
      <c r="A42" s="64"/>
      <c r="B42" s="98" t="s">
        <v>18</v>
      </c>
      <c r="C42" s="99"/>
      <c r="D42" s="99">
        <v>0</v>
      </c>
      <c r="E42" s="99"/>
      <c r="F42" s="99"/>
      <c r="G42" s="96"/>
      <c r="H42" s="95"/>
      <c r="I42" s="96"/>
      <c r="J42" s="96"/>
      <c r="K42" s="100">
        <f>G42-J42</f>
        <v>0</v>
      </c>
      <c r="L42" s="96">
        <f>G42-E42</f>
        <v>0</v>
      </c>
      <c r="M42" s="94"/>
      <c r="N42" s="94"/>
      <c r="O42" s="94"/>
      <c r="P42" s="96">
        <f t="shared" si="9"/>
        <v>0</v>
      </c>
      <c r="Q42" s="96">
        <f t="shared" si="8"/>
        <v>0</v>
      </c>
      <c r="R42" s="97"/>
    </row>
    <row r="43" spans="1:20" ht="18">
      <c r="A43" s="63" t="s">
        <v>89</v>
      </c>
      <c r="B43" s="33" t="s">
        <v>19</v>
      </c>
      <c r="C43" s="95">
        <f>C44+C45+C52</f>
        <v>82734.8</v>
      </c>
      <c r="D43" s="99">
        <v>0</v>
      </c>
      <c r="E43" s="95">
        <f aca="true" t="shared" si="14" ref="E43:Q43">E44+E45+E52</f>
        <v>67640.6</v>
      </c>
      <c r="F43" s="95">
        <f t="shared" si="14"/>
        <v>82734.8</v>
      </c>
      <c r="G43" s="95">
        <f t="shared" si="14"/>
        <v>72126</v>
      </c>
      <c r="H43" s="95">
        <f t="shared" si="14"/>
        <v>4700</v>
      </c>
      <c r="I43" s="95">
        <f t="shared" si="14"/>
        <v>4700</v>
      </c>
      <c r="J43" s="95">
        <f t="shared" si="14"/>
        <v>0</v>
      </c>
      <c r="K43" s="95">
        <f t="shared" si="14"/>
        <v>0</v>
      </c>
      <c r="L43" s="95">
        <f t="shared" si="14"/>
        <v>0</v>
      </c>
      <c r="M43" s="95">
        <f t="shared" si="14"/>
        <v>0</v>
      </c>
      <c r="N43" s="95">
        <f t="shared" si="14"/>
        <v>0</v>
      </c>
      <c r="O43" s="95">
        <f t="shared" si="14"/>
        <v>0</v>
      </c>
      <c r="P43" s="95">
        <f t="shared" si="14"/>
        <v>-10608.799999999997</v>
      </c>
      <c r="Q43" s="95">
        <f t="shared" si="14"/>
        <v>-641.1999999999971</v>
      </c>
      <c r="R43" s="97"/>
      <c r="T43" s="71"/>
    </row>
    <row r="44" spans="1:18" ht="36">
      <c r="A44" s="64" t="s">
        <v>90</v>
      </c>
      <c r="B44" s="98" t="s">
        <v>20</v>
      </c>
      <c r="C44" s="99">
        <v>33243</v>
      </c>
      <c r="D44" s="99">
        <v>0</v>
      </c>
      <c r="E44" s="99">
        <v>24306</v>
      </c>
      <c r="F44" s="99">
        <v>33243</v>
      </c>
      <c r="G44" s="96">
        <v>33243</v>
      </c>
      <c r="H44" s="96">
        <v>0</v>
      </c>
      <c r="I44" s="96">
        <v>0</v>
      </c>
      <c r="J44" s="96"/>
      <c r="K44" s="100"/>
      <c r="L44" s="96"/>
      <c r="M44" s="94"/>
      <c r="N44" s="94"/>
      <c r="O44" s="94"/>
      <c r="P44" s="96">
        <f aca="true" t="shared" si="15" ref="P44:P76">G44-F44</f>
        <v>0</v>
      </c>
      <c r="Q44" s="96">
        <f aca="true" t="shared" si="16" ref="Q44:Q51">G44-C44</f>
        <v>0</v>
      </c>
      <c r="R44" s="97" t="s">
        <v>115</v>
      </c>
    </row>
    <row r="45" spans="1:20" ht="42" customHeight="1">
      <c r="A45" s="64" t="s">
        <v>91</v>
      </c>
      <c r="B45" s="98" t="s">
        <v>86</v>
      </c>
      <c r="C45" s="99">
        <v>34824.2</v>
      </c>
      <c r="D45" s="99">
        <v>0</v>
      </c>
      <c r="E45" s="99">
        <v>28667</v>
      </c>
      <c r="F45" s="99">
        <v>34824.2</v>
      </c>
      <c r="G45" s="96">
        <v>34183</v>
      </c>
      <c r="H45" s="96">
        <v>0</v>
      </c>
      <c r="I45" s="96">
        <v>0</v>
      </c>
      <c r="J45" s="96"/>
      <c r="K45" s="100"/>
      <c r="L45" s="96"/>
      <c r="M45" s="94"/>
      <c r="N45" s="94"/>
      <c r="O45" s="94"/>
      <c r="P45" s="96">
        <f t="shared" si="15"/>
        <v>-641.1999999999971</v>
      </c>
      <c r="Q45" s="96">
        <f t="shared" si="16"/>
        <v>-641.1999999999971</v>
      </c>
      <c r="R45" s="97" t="s">
        <v>115</v>
      </c>
      <c r="T45" s="71"/>
    </row>
    <row r="46" spans="1:18" ht="18" hidden="1">
      <c r="A46" s="63" t="s">
        <v>88</v>
      </c>
      <c r="B46" s="33" t="s">
        <v>21</v>
      </c>
      <c r="C46" s="105"/>
      <c r="D46" s="99">
        <v>0</v>
      </c>
      <c r="E46" s="95"/>
      <c r="F46" s="95"/>
      <c r="G46" s="95">
        <f>G47+G48+G49+G50</f>
        <v>0</v>
      </c>
      <c r="H46" s="95">
        <f>H47+H48+H49+H50</f>
        <v>0</v>
      </c>
      <c r="I46" s="95">
        <f>I47+I48+I49+I50</f>
        <v>0</v>
      </c>
      <c r="J46" s="96"/>
      <c r="K46" s="100"/>
      <c r="L46" s="96"/>
      <c r="M46" s="94"/>
      <c r="N46" s="94"/>
      <c r="O46" s="94"/>
      <c r="P46" s="96">
        <f t="shared" si="15"/>
        <v>0</v>
      </c>
      <c r="Q46" s="96">
        <f t="shared" si="16"/>
        <v>0</v>
      </c>
      <c r="R46" s="97"/>
    </row>
    <row r="47" spans="1:18" ht="36" hidden="1">
      <c r="A47" s="64" t="s">
        <v>133</v>
      </c>
      <c r="B47" s="117" t="s">
        <v>132</v>
      </c>
      <c r="C47" s="79"/>
      <c r="D47" s="99">
        <v>0</v>
      </c>
      <c r="E47" s="79"/>
      <c r="F47" s="79"/>
      <c r="G47" s="96"/>
      <c r="H47" s="95"/>
      <c r="I47" s="96"/>
      <c r="J47" s="96"/>
      <c r="K47" s="100"/>
      <c r="L47" s="96"/>
      <c r="M47" s="94"/>
      <c r="N47" s="94"/>
      <c r="O47" s="94"/>
      <c r="P47" s="96">
        <f t="shared" si="15"/>
        <v>0</v>
      </c>
      <c r="Q47" s="96">
        <f t="shared" si="16"/>
        <v>0</v>
      </c>
      <c r="R47" s="97"/>
    </row>
    <row r="48" spans="1:18" ht="18" hidden="1">
      <c r="A48" s="64"/>
      <c r="B48" s="118"/>
      <c r="C48" s="100"/>
      <c r="D48" s="99">
        <v>0</v>
      </c>
      <c r="E48" s="100"/>
      <c r="F48" s="100"/>
      <c r="G48" s="96">
        <v>0</v>
      </c>
      <c r="H48" s="96">
        <v>0</v>
      </c>
      <c r="I48" s="96">
        <v>0</v>
      </c>
      <c r="J48" s="96"/>
      <c r="K48" s="100"/>
      <c r="L48" s="96"/>
      <c r="M48" s="94"/>
      <c r="N48" s="94"/>
      <c r="O48" s="94"/>
      <c r="P48" s="96">
        <f t="shared" si="15"/>
        <v>0</v>
      </c>
      <c r="Q48" s="96">
        <f t="shared" si="16"/>
        <v>0</v>
      </c>
      <c r="R48" s="97"/>
    </row>
    <row r="49" spans="1:18" ht="18" hidden="1">
      <c r="A49" s="64"/>
      <c r="B49" s="98"/>
      <c r="C49" s="99"/>
      <c r="D49" s="99">
        <v>0</v>
      </c>
      <c r="E49" s="99"/>
      <c r="F49" s="99"/>
      <c r="G49" s="96">
        <v>0</v>
      </c>
      <c r="H49" s="96">
        <v>0</v>
      </c>
      <c r="I49" s="96">
        <v>0</v>
      </c>
      <c r="J49" s="96"/>
      <c r="K49" s="100"/>
      <c r="L49" s="96"/>
      <c r="M49" s="94"/>
      <c r="N49" s="94"/>
      <c r="O49" s="94"/>
      <c r="P49" s="96">
        <f t="shared" si="15"/>
        <v>0</v>
      </c>
      <c r="Q49" s="96">
        <f t="shared" si="16"/>
        <v>0</v>
      </c>
      <c r="R49" s="97"/>
    </row>
    <row r="50" spans="1:18" ht="32.25" customHeight="1" hidden="1">
      <c r="A50" s="64"/>
      <c r="B50" s="98"/>
      <c r="C50" s="99"/>
      <c r="D50" s="99">
        <v>0</v>
      </c>
      <c r="E50" s="99"/>
      <c r="F50" s="99"/>
      <c r="G50" s="96">
        <v>0</v>
      </c>
      <c r="H50" s="96">
        <v>0</v>
      </c>
      <c r="I50" s="96">
        <v>0</v>
      </c>
      <c r="J50" s="96"/>
      <c r="K50" s="100"/>
      <c r="L50" s="96"/>
      <c r="M50" s="94"/>
      <c r="N50" s="94"/>
      <c r="O50" s="94"/>
      <c r="P50" s="96">
        <f t="shared" si="15"/>
        <v>0</v>
      </c>
      <c r="Q50" s="96">
        <f t="shared" si="16"/>
        <v>0</v>
      </c>
      <c r="R50" s="97"/>
    </row>
    <row r="51" spans="1:18" ht="34.5" customHeight="1" hidden="1">
      <c r="A51" s="63"/>
      <c r="B51" s="33"/>
      <c r="C51" s="105"/>
      <c r="D51" s="99">
        <v>0</v>
      </c>
      <c r="E51" s="105"/>
      <c r="F51" s="105"/>
      <c r="G51" s="95">
        <v>0</v>
      </c>
      <c r="H51" s="95">
        <v>0</v>
      </c>
      <c r="I51" s="95">
        <v>0</v>
      </c>
      <c r="J51" s="96"/>
      <c r="K51" s="100"/>
      <c r="L51" s="96"/>
      <c r="M51" s="94"/>
      <c r="N51" s="94"/>
      <c r="O51" s="94"/>
      <c r="P51" s="96">
        <f t="shared" si="15"/>
        <v>0</v>
      </c>
      <c r="Q51" s="96">
        <f t="shared" si="16"/>
        <v>0</v>
      </c>
      <c r="R51" s="97"/>
    </row>
    <row r="52" spans="1:18" ht="34.5" customHeight="1">
      <c r="A52" s="64" t="s">
        <v>145</v>
      </c>
      <c r="B52" s="98" t="s">
        <v>146</v>
      </c>
      <c r="C52" s="99">
        <v>14667.6</v>
      </c>
      <c r="D52" s="99">
        <v>0</v>
      </c>
      <c r="E52" s="99">
        <v>14667.6</v>
      </c>
      <c r="F52" s="99">
        <v>14667.6</v>
      </c>
      <c r="G52" s="96">
        <v>4700</v>
      </c>
      <c r="H52" s="96">
        <v>4700</v>
      </c>
      <c r="I52" s="96">
        <v>4700</v>
      </c>
      <c r="J52" s="96"/>
      <c r="K52" s="100"/>
      <c r="L52" s="96"/>
      <c r="M52" s="94"/>
      <c r="N52" s="94"/>
      <c r="O52" s="94"/>
      <c r="P52" s="96">
        <f t="shared" si="15"/>
        <v>-9967.6</v>
      </c>
      <c r="Q52" s="96"/>
      <c r="R52" s="97" t="s">
        <v>147</v>
      </c>
    </row>
    <row r="53" spans="1:18" ht="36.75" customHeight="1">
      <c r="A53" s="63" t="s">
        <v>92</v>
      </c>
      <c r="B53" s="33" t="s">
        <v>23</v>
      </c>
      <c r="C53" s="95">
        <f>SUM(C56:C73)</f>
        <v>36816.5</v>
      </c>
      <c r="D53" s="99">
        <v>0</v>
      </c>
      <c r="E53" s="95">
        <f>SUM(E56:E73)</f>
        <v>35977.5</v>
      </c>
      <c r="F53" s="95">
        <f>SUM(F56:F73)</f>
        <v>41384.299999999996</v>
      </c>
      <c r="G53" s="95">
        <f>G61+G69+G72+G73</f>
        <v>39414.099</v>
      </c>
      <c r="H53" s="95">
        <f>H61+H69+H72+H73</f>
        <v>0</v>
      </c>
      <c r="I53" s="95">
        <f>I61+I69+I72+I73</f>
        <v>0</v>
      </c>
      <c r="J53" s="96"/>
      <c r="K53" s="100"/>
      <c r="L53" s="96"/>
      <c r="M53" s="94"/>
      <c r="N53" s="94"/>
      <c r="O53" s="94"/>
      <c r="P53" s="96">
        <f t="shared" si="15"/>
        <v>-1970.2009999999937</v>
      </c>
      <c r="Q53" s="96">
        <f aca="true" t="shared" si="17" ref="Q53:Q76">G53-C53</f>
        <v>2597.599000000002</v>
      </c>
      <c r="R53" s="97" t="s">
        <v>115</v>
      </c>
    </row>
    <row r="54" spans="1:18" ht="18" hidden="1">
      <c r="A54" s="64"/>
      <c r="B54" s="98"/>
      <c r="C54" s="99"/>
      <c r="D54" s="99">
        <v>0</v>
      </c>
      <c r="E54" s="99"/>
      <c r="F54" s="99"/>
      <c r="G54" s="96">
        <v>0</v>
      </c>
      <c r="H54" s="95">
        <f>SUM(H57:H74)</f>
        <v>0</v>
      </c>
      <c r="I54" s="96">
        <v>0</v>
      </c>
      <c r="J54" s="96"/>
      <c r="K54" s="100"/>
      <c r="L54" s="96"/>
      <c r="M54" s="94"/>
      <c r="N54" s="94"/>
      <c r="O54" s="94"/>
      <c r="P54" s="96">
        <f t="shared" si="15"/>
        <v>0</v>
      </c>
      <c r="Q54" s="96">
        <f t="shared" si="17"/>
        <v>0</v>
      </c>
      <c r="R54" s="97"/>
    </row>
    <row r="55" spans="1:18" ht="36" hidden="1">
      <c r="A55" s="66"/>
      <c r="B55" s="98" t="s">
        <v>24</v>
      </c>
      <c r="C55" s="99"/>
      <c r="D55" s="99">
        <v>0</v>
      </c>
      <c r="E55" s="99"/>
      <c r="F55" s="99"/>
      <c r="G55" s="96">
        <v>0</v>
      </c>
      <c r="H55" s="96">
        <v>0</v>
      </c>
      <c r="I55" s="96"/>
      <c r="J55" s="96"/>
      <c r="K55" s="100"/>
      <c r="L55" s="96"/>
      <c r="M55" s="94"/>
      <c r="N55" s="94"/>
      <c r="O55" s="94"/>
      <c r="P55" s="96">
        <f t="shared" si="15"/>
        <v>0</v>
      </c>
      <c r="Q55" s="96">
        <f t="shared" si="17"/>
        <v>0</v>
      </c>
      <c r="R55" s="97"/>
    </row>
    <row r="56" spans="1:18" ht="36" hidden="1">
      <c r="A56" s="66" t="s">
        <v>65</v>
      </c>
      <c r="B56" s="98" t="s">
        <v>25</v>
      </c>
      <c r="C56" s="99"/>
      <c r="D56" s="99">
        <v>0</v>
      </c>
      <c r="E56" s="99"/>
      <c r="F56" s="99"/>
      <c r="G56" s="96">
        <v>0</v>
      </c>
      <c r="H56" s="96"/>
      <c r="I56" s="96">
        <v>0</v>
      </c>
      <c r="J56" s="96"/>
      <c r="K56" s="100"/>
      <c r="L56" s="96"/>
      <c r="M56" s="94"/>
      <c r="N56" s="94"/>
      <c r="O56" s="94"/>
      <c r="P56" s="96">
        <f t="shared" si="15"/>
        <v>0</v>
      </c>
      <c r="Q56" s="96">
        <f t="shared" si="17"/>
        <v>0</v>
      </c>
      <c r="R56" s="97"/>
    </row>
    <row r="57" spans="1:18" ht="72" hidden="1">
      <c r="A57" s="67"/>
      <c r="B57" s="98" t="s">
        <v>26</v>
      </c>
      <c r="C57" s="99"/>
      <c r="D57" s="99">
        <v>0</v>
      </c>
      <c r="E57" s="99"/>
      <c r="F57" s="99"/>
      <c r="G57" s="96">
        <v>0</v>
      </c>
      <c r="H57" s="96">
        <v>0</v>
      </c>
      <c r="I57" s="96">
        <v>0</v>
      </c>
      <c r="J57" s="96"/>
      <c r="K57" s="100"/>
      <c r="L57" s="96"/>
      <c r="M57" s="94"/>
      <c r="N57" s="94"/>
      <c r="O57" s="94"/>
      <c r="P57" s="96">
        <f t="shared" si="15"/>
        <v>0</v>
      </c>
      <c r="Q57" s="96">
        <f t="shared" si="17"/>
        <v>0</v>
      </c>
      <c r="R57" s="97"/>
    </row>
    <row r="58" spans="1:18" ht="108.75" customHeight="1" hidden="1">
      <c r="A58" s="67"/>
      <c r="B58" s="98" t="s">
        <v>27</v>
      </c>
      <c r="C58" s="99"/>
      <c r="D58" s="99">
        <v>0</v>
      </c>
      <c r="E58" s="99"/>
      <c r="F58" s="99"/>
      <c r="G58" s="96">
        <v>0</v>
      </c>
      <c r="H58" s="96">
        <v>0</v>
      </c>
      <c r="I58" s="96">
        <v>0</v>
      </c>
      <c r="J58" s="96"/>
      <c r="K58" s="100"/>
      <c r="L58" s="96"/>
      <c r="M58" s="94"/>
      <c r="N58" s="94"/>
      <c r="O58" s="94"/>
      <c r="P58" s="96">
        <f t="shared" si="15"/>
        <v>0</v>
      </c>
      <c r="Q58" s="96">
        <f t="shared" si="17"/>
        <v>0</v>
      </c>
      <c r="R58" s="97"/>
    </row>
    <row r="59" spans="1:18" ht="36" hidden="1">
      <c r="A59" s="67"/>
      <c r="B59" s="98" t="s">
        <v>28</v>
      </c>
      <c r="C59" s="99"/>
      <c r="D59" s="99">
        <v>0</v>
      </c>
      <c r="E59" s="99"/>
      <c r="F59" s="99"/>
      <c r="G59" s="96">
        <v>0</v>
      </c>
      <c r="H59" s="119">
        <v>0</v>
      </c>
      <c r="I59" s="96">
        <v>0</v>
      </c>
      <c r="J59" s="96"/>
      <c r="K59" s="100"/>
      <c r="L59" s="96"/>
      <c r="M59" s="94"/>
      <c r="N59" s="94"/>
      <c r="O59" s="94"/>
      <c r="P59" s="96">
        <f t="shared" si="15"/>
        <v>0</v>
      </c>
      <c r="Q59" s="96">
        <f t="shared" si="17"/>
        <v>0</v>
      </c>
      <c r="R59" s="97"/>
    </row>
    <row r="60" spans="1:18" ht="36" hidden="1">
      <c r="A60" s="67"/>
      <c r="B60" s="98" t="s">
        <v>29</v>
      </c>
      <c r="C60" s="99"/>
      <c r="D60" s="99">
        <v>0</v>
      </c>
      <c r="E60" s="99"/>
      <c r="F60" s="99"/>
      <c r="G60" s="96">
        <v>0</v>
      </c>
      <c r="H60" s="96">
        <v>0</v>
      </c>
      <c r="I60" s="96">
        <v>0</v>
      </c>
      <c r="J60" s="96"/>
      <c r="K60" s="100"/>
      <c r="L60" s="96"/>
      <c r="M60" s="94"/>
      <c r="N60" s="94"/>
      <c r="O60" s="94"/>
      <c r="P60" s="96">
        <f t="shared" si="15"/>
        <v>0</v>
      </c>
      <c r="Q60" s="96">
        <f t="shared" si="17"/>
        <v>0</v>
      </c>
      <c r="R60" s="97"/>
    </row>
    <row r="61" spans="1:18" ht="36">
      <c r="A61" s="66" t="s">
        <v>65</v>
      </c>
      <c r="B61" s="98" t="s">
        <v>30</v>
      </c>
      <c r="C61" s="99">
        <v>5008.6</v>
      </c>
      <c r="D61" s="99">
        <v>0</v>
      </c>
      <c r="E61" s="99">
        <v>5008.6</v>
      </c>
      <c r="F61" s="99">
        <v>5008.6</v>
      </c>
      <c r="G61" s="96">
        <v>5565.16</v>
      </c>
      <c r="H61" s="96">
        <v>0</v>
      </c>
      <c r="I61" s="96">
        <v>0</v>
      </c>
      <c r="J61" s="96"/>
      <c r="K61" s="100"/>
      <c r="L61" s="96"/>
      <c r="M61" s="94"/>
      <c r="N61" s="94"/>
      <c r="O61" s="94"/>
      <c r="P61" s="96">
        <f t="shared" si="15"/>
        <v>556.5599999999995</v>
      </c>
      <c r="Q61" s="96">
        <f t="shared" si="17"/>
        <v>556.5599999999995</v>
      </c>
      <c r="R61" s="97" t="s">
        <v>115</v>
      </c>
    </row>
    <row r="62" spans="1:18" ht="18" hidden="1">
      <c r="A62" s="67"/>
      <c r="B62" s="98"/>
      <c r="C62" s="99"/>
      <c r="D62" s="99">
        <v>0</v>
      </c>
      <c r="E62" s="99"/>
      <c r="F62" s="99"/>
      <c r="G62" s="96"/>
      <c r="H62" s="96">
        <v>0</v>
      </c>
      <c r="I62" s="96"/>
      <c r="J62" s="96"/>
      <c r="K62" s="100"/>
      <c r="L62" s="96"/>
      <c r="M62" s="94"/>
      <c r="N62" s="94"/>
      <c r="O62" s="94"/>
      <c r="P62" s="96">
        <f t="shared" si="15"/>
        <v>0</v>
      </c>
      <c r="Q62" s="96">
        <f t="shared" si="17"/>
        <v>0</v>
      </c>
      <c r="R62" s="97" t="s">
        <v>115</v>
      </c>
    </row>
    <row r="63" spans="1:18" ht="54" hidden="1">
      <c r="A63" s="67"/>
      <c r="B63" s="98" t="s">
        <v>31</v>
      </c>
      <c r="C63" s="99"/>
      <c r="D63" s="99">
        <v>0</v>
      </c>
      <c r="E63" s="99"/>
      <c r="F63" s="99"/>
      <c r="G63" s="96"/>
      <c r="H63" s="96"/>
      <c r="I63" s="96"/>
      <c r="J63" s="96"/>
      <c r="K63" s="100"/>
      <c r="L63" s="96"/>
      <c r="M63" s="94"/>
      <c r="N63" s="94"/>
      <c r="O63" s="94"/>
      <c r="P63" s="96">
        <f t="shared" si="15"/>
        <v>0</v>
      </c>
      <c r="Q63" s="96">
        <f t="shared" si="17"/>
        <v>0</v>
      </c>
      <c r="R63" s="97" t="s">
        <v>115</v>
      </c>
    </row>
    <row r="64" spans="1:18" ht="54" hidden="1">
      <c r="A64" s="67"/>
      <c r="B64" s="106" t="s">
        <v>32</v>
      </c>
      <c r="C64" s="99"/>
      <c r="D64" s="99">
        <v>0</v>
      </c>
      <c r="E64" s="99"/>
      <c r="F64" s="99"/>
      <c r="G64" s="96">
        <v>0</v>
      </c>
      <c r="H64" s="96"/>
      <c r="I64" s="96"/>
      <c r="J64" s="96"/>
      <c r="K64" s="100"/>
      <c r="L64" s="96"/>
      <c r="M64" s="94"/>
      <c r="N64" s="94"/>
      <c r="O64" s="94"/>
      <c r="P64" s="96">
        <f t="shared" si="15"/>
        <v>0</v>
      </c>
      <c r="Q64" s="96">
        <f t="shared" si="17"/>
        <v>0</v>
      </c>
      <c r="R64" s="97" t="s">
        <v>115</v>
      </c>
    </row>
    <row r="65" spans="1:18" ht="18" hidden="1">
      <c r="A65" s="67"/>
      <c r="B65" s="98"/>
      <c r="C65" s="99"/>
      <c r="D65" s="99">
        <v>0</v>
      </c>
      <c r="E65" s="99"/>
      <c r="F65" s="99"/>
      <c r="G65" s="96"/>
      <c r="H65" s="96"/>
      <c r="I65" s="96">
        <v>0</v>
      </c>
      <c r="J65" s="96"/>
      <c r="K65" s="100"/>
      <c r="L65" s="96"/>
      <c r="M65" s="94"/>
      <c r="N65" s="94"/>
      <c r="O65" s="94"/>
      <c r="P65" s="96">
        <f t="shared" si="15"/>
        <v>0</v>
      </c>
      <c r="Q65" s="96">
        <f t="shared" si="17"/>
        <v>0</v>
      </c>
      <c r="R65" s="97" t="s">
        <v>115</v>
      </c>
    </row>
    <row r="66" spans="1:18" ht="18" hidden="1">
      <c r="A66" s="67"/>
      <c r="B66" s="98"/>
      <c r="C66" s="99"/>
      <c r="D66" s="99">
        <v>0</v>
      </c>
      <c r="E66" s="99"/>
      <c r="F66" s="99"/>
      <c r="G66" s="96"/>
      <c r="H66" s="96">
        <v>0</v>
      </c>
      <c r="I66" s="96"/>
      <c r="J66" s="96"/>
      <c r="K66" s="100"/>
      <c r="L66" s="96"/>
      <c r="M66" s="94"/>
      <c r="N66" s="94"/>
      <c r="O66" s="94"/>
      <c r="P66" s="96">
        <f t="shared" si="15"/>
        <v>0</v>
      </c>
      <c r="Q66" s="96">
        <f t="shared" si="17"/>
        <v>0</v>
      </c>
      <c r="R66" s="97" t="s">
        <v>115</v>
      </c>
    </row>
    <row r="67" spans="1:18" ht="36" hidden="1">
      <c r="A67" s="67"/>
      <c r="B67" s="98" t="s">
        <v>33</v>
      </c>
      <c r="C67" s="99"/>
      <c r="D67" s="99">
        <v>0</v>
      </c>
      <c r="E67" s="99"/>
      <c r="F67" s="99"/>
      <c r="G67" s="96">
        <v>0</v>
      </c>
      <c r="H67" s="96"/>
      <c r="I67" s="96">
        <v>0</v>
      </c>
      <c r="J67" s="96"/>
      <c r="K67" s="100"/>
      <c r="L67" s="96"/>
      <c r="M67" s="94"/>
      <c r="N67" s="94"/>
      <c r="O67" s="94"/>
      <c r="P67" s="96">
        <f t="shared" si="15"/>
        <v>0</v>
      </c>
      <c r="Q67" s="96">
        <f t="shared" si="17"/>
        <v>0</v>
      </c>
      <c r="R67" s="97" t="s">
        <v>115</v>
      </c>
    </row>
    <row r="68" spans="1:18" ht="72" hidden="1">
      <c r="A68" s="64" t="s">
        <v>67</v>
      </c>
      <c r="B68" s="120" t="s">
        <v>42</v>
      </c>
      <c r="C68" s="99"/>
      <c r="D68" s="99">
        <v>0</v>
      </c>
      <c r="E68" s="99"/>
      <c r="F68" s="99"/>
      <c r="G68" s="96">
        <v>0</v>
      </c>
      <c r="H68" s="96">
        <v>0</v>
      </c>
      <c r="I68" s="96">
        <v>0</v>
      </c>
      <c r="J68" s="96"/>
      <c r="K68" s="100"/>
      <c r="L68" s="96"/>
      <c r="M68" s="94"/>
      <c r="N68" s="94"/>
      <c r="O68" s="94"/>
      <c r="P68" s="96">
        <f t="shared" si="15"/>
        <v>0</v>
      </c>
      <c r="Q68" s="96">
        <f t="shared" si="17"/>
        <v>0</v>
      </c>
      <c r="R68" s="97" t="s">
        <v>115</v>
      </c>
    </row>
    <row r="69" spans="1:18" ht="36">
      <c r="A69" s="68" t="s">
        <v>66</v>
      </c>
      <c r="B69" s="98" t="s">
        <v>70</v>
      </c>
      <c r="C69" s="99">
        <v>29505.9</v>
      </c>
      <c r="D69" s="99">
        <v>0</v>
      </c>
      <c r="E69" s="99">
        <v>29505.9</v>
      </c>
      <c r="F69" s="99">
        <v>34912.7</v>
      </c>
      <c r="G69" s="96">
        <v>30831.939</v>
      </c>
      <c r="H69" s="96">
        <v>0</v>
      </c>
      <c r="I69" s="96">
        <v>0</v>
      </c>
      <c r="J69" s="96"/>
      <c r="K69" s="100"/>
      <c r="L69" s="96"/>
      <c r="M69" s="94"/>
      <c r="N69" s="94"/>
      <c r="O69" s="94"/>
      <c r="P69" s="96">
        <f t="shared" si="15"/>
        <v>-4080.7609999999986</v>
      </c>
      <c r="Q69" s="96">
        <f t="shared" si="17"/>
        <v>1326.038999999997</v>
      </c>
      <c r="R69" s="97" t="s">
        <v>115</v>
      </c>
    </row>
    <row r="70" spans="1:18" ht="36" hidden="1">
      <c r="A70" s="64"/>
      <c r="B70" s="98" t="s">
        <v>34</v>
      </c>
      <c r="C70" s="99"/>
      <c r="D70" s="99">
        <v>0</v>
      </c>
      <c r="E70" s="99"/>
      <c r="F70" s="99"/>
      <c r="G70" s="96">
        <v>0</v>
      </c>
      <c r="H70" s="96">
        <v>0</v>
      </c>
      <c r="I70" s="96">
        <v>0</v>
      </c>
      <c r="J70" s="96"/>
      <c r="K70" s="100"/>
      <c r="L70" s="96"/>
      <c r="M70" s="94"/>
      <c r="N70" s="94"/>
      <c r="O70" s="94"/>
      <c r="P70" s="96">
        <f t="shared" si="15"/>
        <v>0</v>
      </c>
      <c r="Q70" s="96">
        <f t="shared" si="17"/>
        <v>0</v>
      </c>
      <c r="R70" s="97" t="s">
        <v>115</v>
      </c>
    </row>
    <row r="71" spans="1:18" ht="108" hidden="1">
      <c r="A71" s="64"/>
      <c r="B71" s="98" t="s">
        <v>35</v>
      </c>
      <c r="C71" s="99"/>
      <c r="D71" s="99">
        <v>0</v>
      </c>
      <c r="E71" s="99"/>
      <c r="F71" s="99"/>
      <c r="G71" s="96"/>
      <c r="H71" s="96">
        <v>0</v>
      </c>
      <c r="I71" s="96"/>
      <c r="J71" s="96"/>
      <c r="K71" s="100"/>
      <c r="L71" s="96"/>
      <c r="M71" s="94"/>
      <c r="N71" s="94"/>
      <c r="O71" s="94"/>
      <c r="P71" s="96">
        <f t="shared" si="15"/>
        <v>0</v>
      </c>
      <c r="Q71" s="96">
        <f t="shared" si="17"/>
        <v>0</v>
      </c>
      <c r="R71" s="97" t="s">
        <v>115</v>
      </c>
    </row>
    <row r="72" spans="1:18" ht="37.5" customHeight="1">
      <c r="A72" s="68" t="s">
        <v>66</v>
      </c>
      <c r="B72" s="98" t="s">
        <v>153</v>
      </c>
      <c r="C72" s="99">
        <v>1463</v>
      </c>
      <c r="D72" s="99">
        <v>0</v>
      </c>
      <c r="E72" s="99">
        <v>1463</v>
      </c>
      <c r="F72" s="99">
        <v>1463</v>
      </c>
      <c r="G72" s="96">
        <v>2178</v>
      </c>
      <c r="H72" s="96">
        <v>0</v>
      </c>
      <c r="I72" s="96">
        <v>0</v>
      </c>
      <c r="J72" s="96"/>
      <c r="K72" s="100"/>
      <c r="L72" s="96"/>
      <c r="M72" s="94"/>
      <c r="N72" s="94"/>
      <c r="O72" s="94"/>
      <c r="P72" s="96"/>
      <c r="Q72" s="96"/>
      <c r="R72" s="97" t="s">
        <v>115</v>
      </c>
    </row>
    <row r="73" spans="1:18" ht="18">
      <c r="A73" s="64" t="s">
        <v>93</v>
      </c>
      <c r="B73" s="98" t="s">
        <v>36</v>
      </c>
      <c r="C73" s="99">
        <v>839</v>
      </c>
      <c r="D73" s="99">
        <v>0</v>
      </c>
      <c r="E73" s="99">
        <v>0</v>
      </c>
      <c r="F73" s="99">
        <v>0</v>
      </c>
      <c r="G73" s="96">
        <v>839</v>
      </c>
      <c r="H73" s="96">
        <v>0</v>
      </c>
      <c r="I73" s="96">
        <v>0</v>
      </c>
      <c r="J73" s="96"/>
      <c r="K73" s="100"/>
      <c r="L73" s="96"/>
      <c r="M73" s="94"/>
      <c r="N73" s="94"/>
      <c r="O73" s="94"/>
      <c r="P73" s="96">
        <f t="shared" si="15"/>
        <v>839</v>
      </c>
      <c r="Q73" s="96">
        <f t="shared" si="17"/>
        <v>0</v>
      </c>
      <c r="R73" s="97" t="s">
        <v>115</v>
      </c>
    </row>
    <row r="74" spans="1:18" ht="32.25" customHeight="1">
      <c r="A74" s="63" t="s">
        <v>94</v>
      </c>
      <c r="B74" s="33" t="s">
        <v>37</v>
      </c>
      <c r="C74" s="95">
        <f aca="true" t="shared" si="18" ref="C74:I75">C75</f>
        <v>103815</v>
      </c>
      <c r="D74" s="99">
        <v>0</v>
      </c>
      <c r="E74" s="95">
        <f t="shared" si="18"/>
        <v>90475.8</v>
      </c>
      <c r="F74" s="95">
        <f t="shared" si="18"/>
        <v>103815</v>
      </c>
      <c r="G74" s="95">
        <f t="shared" si="18"/>
        <v>30817.45549</v>
      </c>
      <c r="H74" s="95">
        <f t="shared" si="18"/>
        <v>0</v>
      </c>
      <c r="I74" s="95">
        <f t="shared" si="18"/>
        <v>0</v>
      </c>
      <c r="J74" s="96"/>
      <c r="K74" s="100"/>
      <c r="L74" s="96"/>
      <c r="M74" s="94"/>
      <c r="N74" s="94"/>
      <c r="O74" s="94"/>
      <c r="P74" s="96">
        <f t="shared" si="15"/>
        <v>-72997.54451</v>
      </c>
      <c r="Q74" s="96">
        <f t="shared" si="17"/>
        <v>-72997.54451</v>
      </c>
      <c r="R74" s="97"/>
    </row>
    <row r="75" spans="1:18" ht="70.5" customHeight="1">
      <c r="A75" s="64" t="s">
        <v>96</v>
      </c>
      <c r="B75" s="98" t="s">
        <v>38</v>
      </c>
      <c r="C75" s="99">
        <v>103815</v>
      </c>
      <c r="D75" s="99">
        <v>0</v>
      </c>
      <c r="E75" s="99">
        <v>90475.8</v>
      </c>
      <c r="F75" s="99">
        <v>103815</v>
      </c>
      <c r="G75" s="96">
        <v>30817.45549</v>
      </c>
      <c r="H75" s="96">
        <f t="shared" si="18"/>
        <v>0</v>
      </c>
      <c r="I75" s="96">
        <v>0</v>
      </c>
      <c r="J75" s="96"/>
      <c r="K75" s="100"/>
      <c r="L75" s="96"/>
      <c r="M75" s="94"/>
      <c r="N75" s="94"/>
      <c r="O75" s="94"/>
      <c r="P75" s="96">
        <f t="shared" si="15"/>
        <v>-72997.54451</v>
      </c>
      <c r="Q75" s="96">
        <f t="shared" si="17"/>
        <v>-72997.54451</v>
      </c>
      <c r="R75" s="97"/>
    </row>
    <row r="76" spans="1:18" ht="62.25" customHeight="1" hidden="1">
      <c r="A76" s="63" t="s">
        <v>95</v>
      </c>
      <c r="B76" s="33" t="s">
        <v>97</v>
      </c>
      <c r="C76" s="105"/>
      <c r="D76" s="99">
        <v>0</v>
      </c>
      <c r="E76" s="105"/>
      <c r="F76" s="105"/>
      <c r="G76" s="95">
        <v>0</v>
      </c>
      <c r="H76" s="95">
        <v>0</v>
      </c>
      <c r="I76" s="95">
        <v>0</v>
      </c>
      <c r="J76" s="96"/>
      <c r="K76" s="100"/>
      <c r="L76" s="96"/>
      <c r="M76" s="94"/>
      <c r="N76" s="94"/>
      <c r="O76" s="94"/>
      <c r="P76" s="96">
        <f t="shared" si="15"/>
        <v>0</v>
      </c>
      <c r="Q76" s="96">
        <f t="shared" si="17"/>
        <v>0</v>
      </c>
      <c r="R76" s="97"/>
    </row>
    <row r="77" spans="1:18" ht="105" customHeight="1" hidden="1">
      <c r="A77" s="63" t="s">
        <v>98</v>
      </c>
      <c r="B77" s="33" t="s">
        <v>114</v>
      </c>
      <c r="C77" s="105"/>
      <c r="D77" s="99">
        <v>0</v>
      </c>
      <c r="E77" s="105"/>
      <c r="F77" s="105"/>
      <c r="G77" s="95">
        <v>0</v>
      </c>
      <c r="H77" s="95">
        <v>0</v>
      </c>
      <c r="I77" s="95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97"/>
    </row>
    <row r="78" spans="1:18" ht="43.5" customHeight="1">
      <c r="A78" s="64"/>
      <c r="B78" s="33" t="s">
        <v>39</v>
      </c>
      <c r="C78" s="95">
        <f aca="true" t="shared" si="19" ref="C78:I78">C39+C40</f>
        <v>486950.5</v>
      </c>
      <c r="D78" s="99">
        <v>0</v>
      </c>
      <c r="E78" s="95">
        <f t="shared" si="19"/>
        <v>411157.30000000005</v>
      </c>
      <c r="F78" s="95">
        <f t="shared" si="19"/>
        <v>515682.1</v>
      </c>
      <c r="G78" s="95">
        <f t="shared" si="19"/>
        <v>440966.55449</v>
      </c>
      <c r="H78" s="95">
        <f t="shared" si="19"/>
        <v>297039.9732553334</v>
      </c>
      <c r="I78" s="95">
        <f t="shared" si="19"/>
        <v>311025.67321000004</v>
      </c>
      <c r="J78" s="95"/>
      <c r="K78" s="100"/>
      <c r="L78" s="96"/>
      <c r="M78" s="94"/>
      <c r="N78" s="94"/>
      <c r="O78" s="94"/>
      <c r="P78" s="96">
        <f>G78-F78</f>
        <v>-74715.54550999997</v>
      </c>
      <c r="Q78" s="96">
        <f>G78-C78</f>
        <v>-45983.94550999999</v>
      </c>
      <c r="R78" s="97"/>
    </row>
    <row r="80" spans="10:15" ht="18">
      <c r="J80" s="79">
        <f aca="true" t="shared" si="20" ref="J80:O80">J12+J19+J40</f>
        <v>0</v>
      </c>
      <c r="K80" s="79">
        <f t="shared" si="20"/>
        <v>20730</v>
      </c>
      <c r="L80" s="79">
        <f t="shared" si="20"/>
        <v>7513.6</v>
      </c>
      <c r="M80" s="79">
        <f t="shared" si="20"/>
        <v>0</v>
      </c>
      <c r="N80" s="79">
        <f t="shared" si="20"/>
        <v>0</v>
      </c>
      <c r="O80" s="79">
        <f t="shared" si="20"/>
        <v>0</v>
      </c>
    </row>
    <row r="81" spans="6:19" ht="18">
      <c r="F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ht="18">
      <c r="F82" s="79"/>
    </row>
  </sheetData>
  <sheetProtection/>
  <mergeCells count="5">
    <mergeCell ref="H1:I1"/>
    <mergeCell ref="B4:F4"/>
    <mergeCell ref="J7:Q7"/>
    <mergeCell ref="G3:O3"/>
    <mergeCell ref="H6:I6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375" style="13" customWidth="1"/>
    <col min="4" max="6" width="14.00390625" style="13" customWidth="1"/>
    <col min="7" max="7" width="13.375" style="13" customWidth="1"/>
  </cols>
  <sheetData>
    <row r="1" spans="6:7" ht="15">
      <c r="F1" s="75" t="s">
        <v>69</v>
      </c>
      <c r="G1" s="75"/>
    </row>
    <row r="2" spans="6:7" ht="15">
      <c r="F2" s="75" t="s">
        <v>80</v>
      </c>
      <c r="G2" s="75"/>
    </row>
    <row r="3" ht="17.25">
      <c r="B3" s="56" t="s">
        <v>111</v>
      </c>
    </row>
    <row r="4" spans="1:7" ht="17.25">
      <c r="A4" s="76" t="s">
        <v>112</v>
      </c>
      <c r="B4" s="76"/>
      <c r="C4" s="76"/>
      <c r="D4" s="76"/>
      <c r="E4" s="76"/>
      <c r="F4" s="76"/>
      <c r="G4" s="76"/>
    </row>
    <row r="5" spans="1:7" ht="17.25">
      <c r="A5" s="77" t="s">
        <v>81</v>
      </c>
      <c r="B5" s="77"/>
      <c r="C5" s="77"/>
      <c r="D5" s="77"/>
      <c r="E5" s="77"/>
      <c r="F5" s="77"/>
      <c r="G5" s="77"/>
    </row>
    <row r="6" spans="2:7" ht="15">
      <c r="B6" s="6"/>
      <c r="C6" s="6"/>
      <c r="D6" s="4"/>
      <c r="E6" s="4"/>
      <c r="F6" s="4"/>
      <c r="G6" s="5"/>
    </row>
    <row r="7" spans="2:7" ht="15">
      <c r="B7" s="7"/>
      <c r="C7" s="7"/>
      <c r="F7" s="4"/>
      <c r="G7" s="15" t="s">
        <v>0</v>
      </c>
    </row>
    <row r="8" spans="1:7" ht="30.75">
      <c r="A8" s="8" t="s">
        <v>43</v>
      </c>
      <c r="B8" s="9" t="s">
        <v>1</v>
      </c>
      <c r="C8" s="9" t="s">
        <v>83</v>
      </c>
      <c r="D8" s="21" t="s">
        <v>40</v>
      </c>
      <c r="E8" s="21" t="s">
        <v>87</v>
      </c>
      <c r="F8" s="21" t="s">
        <v>71</v>
      </c>
      <c r="G8" s="21" t="s">
        <v>82</v>
      </c>
    </row>
    <row r="9" spans="1:7" ht="17.25">
      <c r="A9" s="16" t="s">
        <v>44</v>
      </c>
      <c r="B9" s="10" t="s">
        <v>2</v>
      </c>
      <c r="C9" s="22">
        <f>C10+C11+C12+C13+C14+C15+C16</f>
        <v>135437.94</v>
      </c>
      <c r="D9" s="22">
        <f>D10+D11+D12+D13+D14+D15+D16</f>
        <v>135587</v>
      </c>
      <c r="E9" s="22">
        <f>D9-C9</f>
        <v>149.05999999999767</v>
      </c>
      <c r="F9" s="22">
        <f>F10+F11+F12+F13+F14+F15+F16</f>
        <v>149128.69999999998</v>
      </c>
      <c r="G9" s="22">
        <f>G10+G11+G12+G13+G14+G15+G16</f>
        <v>157590.08</v>
      </c>
    </row>
    <row r="10" spans="1:7" ht="18">
      <c r="A10" s="16" t="s">
        <v>45</v>
      </c>
      <c r="B10" s="1" t="s">
        <v>68</v>
      </c>
      <c r="C10" s="34">
        <v>121329</v>
      </c>
      <c r="D10" s="35">
        <v>121575</v>
      </c>
      <c r="E10" s="22">
        <f aca="true" t="shared" si="0" ref="E10:E72">D10-C10</f>
        <v>246</v>
      </c>
      <c r="F10" s="35">
        <v>128869.5</v>
      </c>
      <c r="G10" s="35">
        <v>136601.7</v>
      </c>
    </row>
    <row r="11" spans="1:7" ht="18">
      <c r="A11" s="16" t="s">
        <v>46</v>
      </c>
      <c r="B11" s="1" t="s">
        <v>41</v>
      </c>
      <c r="C11" s="34"/>
      <c r="D11" s="35">
        <v>0</v>
      </c>
      <c r="E11" s="22">
        <f t="shared" si="0"/>
        <v>0</v>
      </c>
      <c r="F11" s="35">
        <v>0</v>
      </c>
      <c r="G11" s="35">
        <v>0</v>
      </c>
    </row>
    <row r="12" spans="1:7" ht="46.5">
      <c r="A12" s="16" t="s">
        <v>103</v>
      </c>
      <c r="B12" s="57" t="s">
        <v>107</v>
      </c>
      <c r="C12" s="34">
        <v>3744</v>
      </c>
      <c r="D12" s="35">
        <v>3882.5</v>
      </c>
      <c r="E12" s="22">
        <f t="shared" si="0"/>
        <v>138.5</v>
      </c>
      <c r="F12" s="35">
        <v>13689.1</v>
      </c>
      <c r="G12" s="35">
        <v>14195.58</v>
      </c>
    </row>
    <row r="13" spans="1:7" ht="30.75">
      <c r="A13" s="16" t="s">
        <v>104</v>
      </c>
      <c r="B13" s="1" t="s">
        <v>3</v>
      </c>
      <c r="C13" s="34">
        <v>3640</v>
      </c>
      <c r="D13" s="35">
        <v>3774.7</v>
      </c>
      <c r="E13" s="22">
        <f t="shared" si="0"/>
        <v>134.69999999999982</v>
      </c>
      <c r="F13" s="35">
        <v>0</v>
      </c>
      <c r="G13" s="35">
        <v>0</v>
      </c>
    </row>
    <row r="14" spans="1:7" ht="18">
      <c r="A14" s="16" t="s">
        <v>105</v>
      </c>
      <c r="B14" s="1" t="s">
        <v>4</v>
      </c>
      <c r="C14" s="34">
        <v>3217.54</v>
      </c>
      <c r="D14" s="35">
        <v>3336.5</v>
      </c>
      <c r="E14" s="22">
        <f t="shared" si="0"/>
        <v>118.96000000000004</v>
      </c>
      <c r="F14" s="35">
        <v>3459.9</v>
      </c>
      <c r="G14" s="35">
        <v>3588</v>
      </c>
    </row>
    <row r="15" spans="1:7" ht="18">
      <c r="A15" s="16" t="s">
        <v>106</v>
      </c>
      <c r="B15" s="1" t="s">
        <v>5</v>
      </c>
      <c r="C15" s="34">
        <v>179.4</v>
      </c>
      <c r="D15" s="35">
        <v>186</v>
      </c>
      <c r="E15" s="22">
        <f t="shared" si="0"/>
        <v>6.599999999999994</v>
      </c>
      <c r="F15" s="35">
        <v>192.9</v>
      </c>
      <c r="G15" s="35">
        <v>200</v>
      </c>
    </row>
    <row r="16" spans="1:7" ht="18">
      <c r="A16" s="16" t="s">
        <v>47</v>
      </c>
      <c r="B16" s="1" t="s">
        <v>6</v>
      </c>
      <c r="C16" s="34">
        <v>3328</v>
      </c>
      <c r="D16" s="35">
        <v>2832.3</v>
      </c>
      <c r="E16" s="22">
        <f t="shared" si="0"/>
        <v>-495.6999999999998</v>
      </c>
      <c r="F16" s="35">
        <v>2917.3</v>
      </c>
      <c r="G16" s="35">
        <v>3004.8</v>
      </c>
    </row>
    <row r="17" spans="1:7" ht="17.25">
      <c r="A17" s="16" t="s">
        <v>48</v>
      </c>
      <c r="B17" s="1" t="s">
        <v>7</v>
      </c>
      <c r="C17" s="36">
        <f>C18+C19+C23+C27+C28+C29+C33+C34+C35</f>
        <v>67457.646</v>
      </c>
      <c r="D17" s="22">
        <f>D18+D19+D23+D27+D28+D29+D33+D34+D35</f>
        <v>44153.219</v>
      </c>
      <c r="E17" s="22">
        <f t="shared" si="0"/>
        <v>-23304.426999999996</v>
      </c>
      <c r="F17" s="22">
        <f>F18+F19+F23+F27+F28+F29+F33+F34</f>
        <v>44025.44499999999</v>
      </c>
      <c r="G17" s="22">
        <f>G18+G19+G23+G27+G28+G29+G33+G34</f>
        <v>52807.625</v>
      </c>
    </row>
    <row r="18" spans="1:7" ht="62.25">
      <c r="A18" s="16" t="s">
        <v>49</v>
      </c>
      <c r="B18" s="1" t="s">
        <v>8</v>
      </c>
      <c r="C18" s="37">
        <v>35</v>
      </c>
      <c r="D18" s="22">
        <v>20</v>
      </c>
      <c r="E18" s="22">
        <f t="shared" si="0"/>
        <v>-15</v>
      </c>
      <c r="F18" s="22">
        <v>20</v>
      </c>
      <c r="G18" s="22">
        <v>20</v>
      </c>
    </row>
    <row r="19" spans="1:7" ht="156">
      <c r="A19" s="16" t="s">
        <v>50</v>
      </c>
      <c r="B19" s="3" t="s">
        <v>75</v>
      </c>
      <c r="C19" s="36">
        <f>C20+C21+C22</f>
        <v>23875.805</v>
      </c>
      <c r="D19" s="22">
        <f>D20+D21+D22</f>
        <v>22006.034</v>
      </c>
      <c r="E19" s="22">
        <f t="shared" si="0"/>
        <v>-1869.7710000000006</v>
      </c>
      <c r="F19" s="22">
        <f>F20+F21+F22</f>
        <v>22752.665</v>
      </c>
      <c r="G19" s="22">
        <f>G20+G21+G22</f>
        <v>23526.922</v>
      </c>
    </row>
    <row r="20" spans="1:7" ht="161.25" customHeight="1">
      <c r="A20" s="24" t="s">
        <v>51</v>
      </c>
      <c r="B20" s="31" t="s">
        <v>74</v>
      </c>
      <c r="C20" s="38">
        <v>22854</v>
      </c>
      <c r="D20" s="35">
        <v>20179.229</v>
      </c>
      <c r="E20" s="22">
        <f t="shared" si="0"/>
        <v>-2674.7710000000006</v>
      </c>
      <c r="F20" s="35">
        <v>20925.86</v>
      </c>
      <c r="G20" s="35">
        <v>21700.117</v>
      </c>
    </row>
    <row r="21" spans="1:7" ht="202.5">
      <c r="A21" s="24" t="s">
        <v>72</v>
      </c>
      <c r="B21" s="26" t="s">
        <v>73</v>
      </c>
      <c r="C21" s="39">
        <v>20.5</v>
      </c>
      <c r="D21" s="35">
        <v>33.376</v>
      </c>
      <c r="E21" s="22">
        <f t="shared" si="0"/>
        <v>12.875999999999998</v>
      </c>
      <c r="F21" s="35">
        <v>33.376</v>
      </c>
      <c r="G21" s="35">
        <v>33.376</v>
      </c>
    </row>
    <row r="22" spans="1:7" ht="124.5">
      <c r="A22" s="24" t="s">
        <v>52</v>
      </c>
      <c r="B22" s="27" t="s">
        <v>76</v>
      </c>
      <c r="C22" s="40">
        <v>1001.305</v>
      </c>
      <c r="D22" s="35">
        <v>1793.429</v>
      </c>
      <c r="E22" s="22">
        <f t="shared" si="0"/>
        <v>792.1240000000001</v>
      </c>
      <c r="F22" s="35">
        <v>1793.429</v>
      </c>
      <c r="G22" s="35">
        <v>1793.429</v>
      </c>
    </row>
    <row r="23" spans="1:7" ht="156">
      <c r="A23" s="17" t="s">
        <v>55</v>
      </c>
      <c r="B23" s="10" t="s">
        <v>9</v>
      </c>
      <c r="C23" s="22">
        <f>C25+C26</f>
        <v>127.4</v>
      </c>
      <c r="D23" s="22">
        <f>D25+D26</f>
        <v>60</v>
      </c>
      <c r="E23" s="22">
        <f t="shared" si="0"/>
        <v>-67.4</v>
      </c>
      <c r="F23" s="22">
        <f>F25+F26</f>
        <v>61.8</v>
      </c>
      <c r="G23" s="22">
        <f>G25+G26</f>
        <v>63.564</v>
      </c>
    </row>
    <row r="24" spans="1:7" ht="46.5">
      <c r="A24" s="16"/>
      <c r="B24" s="1" t="s">
        <v>10</v>
      </c>
      <c r="C24" s="41"/>
      <c r="D24" s="42">
        <v>0</v>
      </c>
      <c r="E24" s="22">
        <f t="shared" si="0"/>
        <v>0</v>
      </c>
      <c r="F24" s="43">
        <v>0</v>
      </c>
      <c r="G24" s="43">
        <v>0</v>
      </c>
    </row>
    <row r="25" spans="1:7" ht="30.75">
      <c r="A25" s="16" t="s">
        <v>54</v>
      </c>
      <c r="B25" s="2" t="s">
        <v>11</v>
      </c>
      <c r="C25" s="44">
        <v>72</v>
      </c>
      <c r="D25" s="35">
        <v>0</v>
      </c>
      <c r="E25" s="22">
        <f t="shared" si="0"/>
        <v>-72</v>
      </c>
      <c r="F25" s="35">
        <v>0</v>
      </c>
      <c r="G25" s="35">
        <v>0</v>
      </c>
    </row>
    <row r="26" spans="1:7" ht="46.5">
      <c r="A26" s="16" t="s">
        <v>53</v>
      </c>
      <c r="B26" s="2" t="s">
        <v>12</v>
      </c>
      <c r="C26" s="44">
        <v>55.4</v>
      </c>
      <c r="D26" s="35">
        <v>60</v>
      </c>
      <c r="E26" s="22">
        <f t="shared" si="0"/>
        <v>4.600000000000001</v>
      </c>
      <c r="F26" s="35">
        <v>61.8</v>
      </c>
      <c r="G26" s="35">
        <v>63.564</v>
      </c>
    </row>
    <row r="27" spans="1:7" ht="30.75">
      <c r="A27" s="17" t="s">
        <v>56</v>
      </c>
      <c r="B27" s="10" t="s">
        <v>13</v>
      </c>
      <c r="C27" s="37">
        <v>18120</v>
      </c>
      <c r="D27" s="22">
        <v>19809.06</v>
      </c>
      <c r="E27" s="22">
        <f t="shared" si="0"/>
        <v>1689.0600000000013</v>
      </c>
      <c r="F27" s="22">
        <v>19468.03</v>
      </c>
      <c r="G27" s="22">
        <v>27416</v>
      </c>
    </row>
    <row r="28" spans="1:7" ht="46.5">
      <c r="A28" s="17" t="s">
        <v>57</v>
      </c>
      <c r="B28" s="23" t="s">
        <v>14</v>
      </c>
      <c r="C28" s="45">
        <v>1408.301</v>
      </c>
      <c r="D28" s="22">
        <v>400</v>
      </c>
      <c r="E28" s="22">
        <f t="shared" si="0"/>
        <v>-1008.3009999999999</v>
      </c>
      <c r="F28" s="22">
        <v>450</v>
      </c>
      <c r="G28" s="22">
        <v>500</v>
      </c>
    </row>
    <row r="29" spans="1:7" ht="30.75">
      <c r="A29" s="17" t="s">
        <v>58</v>
      </c>
      <c r="B29" s="10" t="s">
        <v>15</v>
      </c>
      <c r="C29" s="36">
        <f>C30+C31+C32</f>
        <v>10570</v>
      </c>
      <c r="D29" s="22">
        <f>D30+D31+D32</f>
        <v>1593.125</v>
      </c>
      <c r="E29" s="22">
        <f t="shared" si="0"/>
        <v>-8976.875</v>
      </c>
      <c r="F29" s="22">
        <f>F30+F31</f>
        <v>1000</v>
      </c>
      <c r="G29" s="22">
        <f>G30+G31</f>
        <v>1000</v>
      </c>
    </row>
    <row r="30" spans="1:7" ht="156">
      <c r="A30" s="16" t="s">
        <v>59</v>
      </c>
      <c r="B30" s="25" t="s">
        <v>77</v>
      </c>
      <c r="C30" s="40">
        <v>270</v>
      </c>
      <c r="D30" s="35">
        <v>170</v>
      </c>
      <c r="E30" s="22">
        <f t="shared" si="0"/>
        <v>-100</v>
      </c>
      <c r="F30" s="35">
        <v>0</v>
      </c>
      <c r="G30" s="35">
        <v>0</v>
      </c>
    </row>
    <row r="31" spans="1:7" ht="108.75">
      <c r="A31" s="16" t="s">
        <v>60</v>
      </c>
      <c r="B31" s="1" t="s">
        <v>78</v>
      </c>
      <c r="C31" s="34">
        <v>10300</v>
      </c>
      <c r="D31" s="35">
        <v>1423.125</v>
      </c>
      <c r="E31" s="22">
        <f t="shared" si="0"/>
        <v>-8876.875</v>
      </c>
      <c r="F31" s="35">
        <v>1000</v>
      </c>
      <c r="G31" s="35">
        <v>1000</v>
      </c>
    </row>
    <row r="32" spans="1:7" ht="80.25" customHeight="1">
      <c r="A32" s="28" t="s">
        <v>84</v>
      </c>
      <c r="B32" s="59" t="s">
        <v>85</v>
      </c>
      <c r="C32" s="58"/>
      <c r="D32" s="35">
        <v>0</v>
      </c>
      <c r="E32" s="22">
        <f t="shared" si="0"/>
        <v>0</v>
      </c>
      <c r="F32" s="35"/>
      <c r="G32" s="35"/>
    </row>
    <row r="33" spans="1:7" ht="28.5">
      <c r="A33" s="16" t="s">
        <v>61</v>
      </c>
      <c r="B33" s="60" t="s">
        <v>109</v>
      </c>
      <c r="C33" s="37">
        <v>13300</v>
      </c>
      <c r="D33" s="22">
        <v>265</v>
      </c>
      <c r="E33" s="22">
        <f t="shared" si="0"/>
        <v>-13035</v>
      </c>
      <c r="F33" s="22">
        <v>272.95</v>
      </c>
      <c r="G33" s="22">
        <v>281.139</v>
      </c>
    </row>
    <row r="34" spans="1:7" ht="30.75">
      <c r="A34" s="16" t="s">
        <v>62</v>
      </c>
      <c r="B34" s="1" t="s">
        <v>79</v>
      </c>
      <c r="C34" s="46"/>
      <c r="D34" s="47">
        <v>0</v>
      </c>
      <c r="E34" s="22">
        <f t="shared" si="0"/>
        <v>0</v>
      </c>
      <c r="F34" s="48">
        <v>0</v>
      </c>
      <c r="G34" s="48">
        <v>0</v>
      </c>
    </row>
    <row r="35" spans="1:7" ht="30.75">
      <c r="A35" s="16" t="s">
        <v>62</v>
      </c>
      <c r="B35" s="1" t="s">
        <v>79</v>
      </c>
      <c r="C35" s="37">
        <v>21.14</v>
      </c>
      <c r="D35" s="22">
        <v>0</v>
      </c>
      <c r="E35" s="22">
        <f t="shared" si="0"/>
        <v>-21.14</v>
      </c>
      <c r="F35" s="22">
        <v>0</v>
      </c>
      <c r="G35" s="22">
        <v>0</v>
      </c>
    </row>
    <row r="36" spans="1:7" ht="17.25">
      <c r="A36" s="17" t="s">
        <v>44</v>
      </c>
      <c r="B36" s="10" t="s">
        <v>16</v>
      </c>
      <c r="C36" s="22">
        <f>C9+C17</f>
        <v>202895.586</v>
      </c>
      <c r="D36" s="22">
        <f>D9+D17</f>
        <v>179740.21899999998</v>
      </c>
      <c r="E36" s="22">
        <f t="shared" si="0"/>
        <v>-23155.367000000027</v>
      </c>
      <c r="F36" s="22">
        <f>F9+F17</f>
        <v>193154.14499999996</v>
      </c>
      <c r="G36" s="22">
        <f>G9+G17</f>
        <v>210397.705</v>
      </c>
    </row>
    <row r="37" spans="1:7" ht="17.25">
      <c r="A37" s="17" t="s">
        <v>63</v>
      </c>
      <c r="B37" s="11" t="s">
        <v>17</v>
      </c>
      <c r="C37" s="22">
        <f>C39+C42+C47+C48+C68+C70+C71</f>
        <v>371532.74</v>
      </c>
      <c r="D37" s="22">
        <f>D39+D42+D48+D68+D70</f>
        <v>89147.5</v>
      </c>
      <c r="E37" s="22">
        <f t="shared" si="0"/>
        <v>-282385.24</v>
      </c>
      <c r="F37" s="22">
        <f>F39+F42+F48+F68+F70</f>
        <v>20916</v>
      </c>
      <c r="G37" s="22">
        <f>G39+G42+G48+G68+G70</f>
        <v>10916</v>
      </c>
    </row>
    <row r="38" spans="1:7" ht="18">
      <c r="A38" s="16"/>
      <c r="B38" s="1" t="s">
        <v>18</v>
      </c>
      <c r="C38" s="41"/>
      <c r="D38" s="35"/>
      <c r="E38" s="22">
        <f t="shared" si="0"/>
        <v>0</v>
      </c>
      <c r="F38" s="22"/>
      <c r="G38" s="35"/>
    </row>
    <row r="39" spans="1:7" ht="30.75">
      <c r="A39" s="17" t="s">
        <v>89</v>
      </c>
      <c r="B39" s="10" t="s">
        <v>19</v>
      </c>
      <c r="C39" s="22">
        <f>C40+C41</f>
        <v>63941</v>
      </c>
      <c r="D39" s="22">
        <f>D40+D41</f>
        <v>29012.7</v>
      </c>
      <c r="E39" s="22">
        <f t="shared" si="0"/>
        <v>-34928.3</v>
      </c>
      <c r="F39" s="22">
        <f>F40</f>
        <v>20916</v>
      </c>
      <c r="G39" s="22">
        <f>G40</f>
        <v>10916</v>
      </c>
    </row>
    <row r="40" spans="1:7" ht="46.5">
      <c r="A40" s="16" t="s">
        <v>90</v>
      </c>
      <c r="B40" s="1" t="s">
        <v>20</v>
      </c>
      <c r="C40" s="34">
        <v>58048</v>
      </c>
      <c r="D40" s="35">
        <v>20916</v>
      </c>
      <c r="E40" s="22">
        <f t="shared" si="0"/>
        <v>-37132</v>
      </c>
      <c r="F40" s="35">
        <v>20916</v>
      </c>
      <c r="G40" s="29">
        <v>10916</v>
      </c>
    </row>
    <row r="41" spans="1:7" ht="46.5">
      <c r="A41" s="16" t="s">
        <v>91</v>
      </c>
      <c r="B41" s="1" t="s">
        <v>86</v>
      </c>
      <c r="C41" s="34">
        <v>5893</v>
      </c>
      <c r="D41" s="35">
        <v>8096.7</v>
      </c>
      <c r="E41" s="22">
        <f>D41-C41</f>
        <v>2203.7</v>
      </c>
      <c r="F41" s="35">
        <v>0</v>
      </c>
      <c r="G41" s="35">
        <v>0</v>
      </c>
    </row>
    <row r="42" spans="1:7" ht="30.75">
      <c r="A42" s="17" t="s">
        <v>88</v>
      </c>
      <c r="B42" s="10" t="s">
        <v>21</v>
      </c>
      <c r="C42" s="37">
        <v>126862.18</v>
      </c>
      <c r="D42" s="22">
        <f>D43+D44+D45+D46</f>
        <v>255</v>
      </c>
      <c r="E42" s="22">
        <f t="shared" si="0"/>
        <v>-126607.18</v>
      </c>
      <c r="F42" s="22">
        <f>F43+F44+F45+F46</f>
        <v>0</v>
      </c>
      <c r="G42" s="22">
        <f>G43+G44+G45+G46</f>
        <v>0</v>
      </c>
    </row>
    <row r="43" spans="1:7" ht="18" hidden="1">
      <c r="A43" s="16"/>
      <c r="B43" s="30"/>
      <c r="C43" s="49"/>
      <c r="D43" s="35"/>
      <c r="E43" s="22">
        <f t="shared" si="0"/>
        <v>0</v>
      </c>
      <c r="F43" s="22"/>
      <c r="G43" s="35"/>
    </row>
    <row r="44" spans="1:7" ht="46.5">
      <c r="A44" s="16" t="s">
        <v>64</v>
      </c>
      <c r="B44" s="27" t="s">
        <v>100</v>
      </c>
      <c r="C44" s="49"/>
      <c r="D44" s="35">
        <v>255</v>
      </c>
      <c r="E44" s="22">
        <f>D44-C44</f>
        <v>255</v>
      </c>
      <c r="F44" s="35">
        <v>0</v>
      </c>
      <c r="G44" s="35">
        <v>0</v>
      </c>
    </row>
    <row r="45" spans="1:7" ht="18" hidden="1">
      <c r="A45" s="16"/>
      <c r="B45" s="53"/>
      <c r="C45" s="54"/>
      <c r="D45" s="35">
        <v>0</v>
      </c>
      <c r="E45" s="22">
        <f t="shared" si="0"/>
        <v>0</v>
      </c>
      <c r="F45" s="35">
        <v>0</v>
      </c>
      <c r="G45" s="35">
        <v>0</v>
      </c>
    </row>
    <row r="46" spans="1:7" ht="93" hidden="1">
      <c r="A46" s="16"/>
      <c r="B46" s="1" t="s">
        <v>22</v>
      </c>
      <c r="C46" s="41"/>
      <c r="D46" s="35">
        <v>0</v>
      </c>
      <c r="E46" s="22">
        <f t="shared" si="0"/>
        <v>0</v>
      </c>
      <c r="F46" s="35">
        <v>0</v>
      </c>
      <c r="G46" s="35">
        <v>0</v>
      </c>
    </row>
    <row r="47" spans="1:7" ht="17.25" hidden="1">
      <c r="A47" s="32"/>
      <c r="B47" s="33"/>
      <c r="C47" s="37"/>
      <c r="D47" s="22">
        <v>0</v>
      </c>
      <c r="E47" s="22">
        <f t="shared" si="0"/>
        <v>0</v>
      </c>
      <c r="F47" s="22">
        <v>0</v>
      </c>
      <c r="G47" s="22">
        <v>0</v>
      </c>
    </row>
    <row r="48" spans="1:7" ht="30.75">
      <c r="A48" s="17" t="s">
        <v>92</v>
      </c>
      <c r="B48" s="10" t="s">
        <v>23</v>
      </c>
      <c r="C48" s="36">
        <v>63277.05</v>
      </c>
      <c r="D48" s="22">
        <f aca="true" t="shared" si="1" ref="D48:G49">SUM(D51:D67)</f>
        <v>51085</v>
      </c>
      <c r="E48" s="22">
        <f t="shared" si="0"/>
        <v>-12192.050000000003</v>
      </c>
      <c r="F48" s="22">
        <f t="shared" si="1"/>
        <v>0</v>
      </c>
      <c r="G48" s="22">
        <f t="shared" si="1"/>
        <v>0</v>
      </c>
    </row>
    <row r="49" spans="1:7" ht="18" hidden="1">
      <c r="A49" s="16"/>
      <c r="B49" s="1"/>
      <c r="C49" s="41"/>
      <c r="D49" s="35">
        <v>0</v>
      </c>
      <c r="E49" s="22">
        <f t="shared" si="0"/>
        <v>0</v>
      </c>
      <c r="F49" s="22">
        <f t="shared" si="1"/>
        <v>0</v>
      </c>
      <c r="G49" s="35">
        <v>0</v>
      </c>
    </row>
    <row r="50" spans="1:7" ht="62.25" hidden="1">
      <c r="A50" s="18"/>
      <c r="B50" s="1" t="s">
        <v>24</v>
      </c>
      <c r="C50" s="41"/>
      <c r="D50" s="35">
        <v>0</v>
      </c>
      <c r="E50" s="22">
        <f t="shared" si="0"/>
        <v>0</v>
      </c>
      <c r="F50" s="35">
        <v>0</v>
      </c>
      <c r="G50" s="35">
        <v>0</v>
      </c>
    </row>
    <row r="51" spans="1:7" ht="62.25">
      <c r="A51" s="18" t="s">
        <v>65</v>
      </c>
      <c r="B51" s="1" t="s">
        <v>25</v>
      </c>
      <c r="C51" s="41"/>
      <c r="D51" s="35">
        <v>491</v>
      </c>
      <c r="E51" s="22">
        <f t="shared" si="0"/>
        <v>491</v>
      </c>
      <c r="F51" s="35">
        <v>0</v>
      </c>
      <c r="G51" s="35">
        <v>0</v>
      </c>
    </row>
    <row r="52" spans="1:7" ht="108.75">
      <c r="A52" s="19"/>
      <c r="B52" s="1" t="s">
        <v>26</v>
      </c>
      <c r="C52" s="41"/>
      <c r="D52" s="35">
        <v>680</v>
      </c>
      <c r="E52" s="22">
        <f t="shared" si="0"/>
        <v>680</v>
      </c>
      <c r="F52" s="35">
        <v>0</v>
      </c>
      <c r="G52" s="35">
        <v>0</v>
      </c>
    </row>
    <row r="53" spans="1:7" ht="140.25">
      <c r="A53" s="19"/>
      <c r="B53" s="1" t="s">
        <v>27</v>
      </c>
      <c r="C53" s="41"/>
      <c r="D53" s="35">
        <v>2529</v>
      </c>
      <c r="E53" s="22">
        <f t="shared" si="0"/>
        <v>2529</v>
      </c>
      <c r="F53" s="35">
        <v>0</v>
      </c>
      <c r="G53" s="35">
        <v>0</v>
      </c>
    </row>
    <row r="54" spans="1:7" ht="62.25">
      <c r="A54" s="19"/>
      <c r="B54" s="1" t="s">
        <v>28</v>
      </c>
      <c r="C54" s="41"/>
      <c r="D54" s="35">
        <v>206</v>
      </c>
      <c r="E54" s="22">
        <f t="shared" si="0"/>
        <v>206</v>
      </c>
      <c r="F54" s="50">
        <v>0</v>
      </c>
      <c r="G54" s="35">
        <v>0</v>
      </c>
    </row>
    <row r="55" spans="1:7" ht="62.25">
      <c r="A55" s="19"/>
      <c r="B55" s="1" t="s">
        <v>29</v>
      </c>
      <c r="C55" s="41"/>
      <c r="D55" s="35">
        <v>0</v>
      </c>
      <c r="E55" s="22">
        <f t="shared" si="0"/>
        <v>0</v>
      </c>
      <c r="F55" s="35">
        <v>0</v>
      </c>
      <c r="G55" s="35">
        <v>0</v>
      </c>
    </row>
    <row r="56" spans="1:7" ht="46.5">
      <c r="A56" s="19"/>
      <c r="B56" s="1" t="s">
        <v>30</v>
      </c>
      <c r="C56" s="41"/>
      <c r="D56" s="35">
        <v>4043</v>
      </c>
      <c r="E56" s="22">
        <f t="shared" si="0"/>
        <v>4043</v>
      </c>
      <c r="F56" s="35">
        <v>0</v>
      </c>
      <c r="G56" s="35">
        <v>0</v>
      </c>
    </row>
    <row r="57" spans="1:7" ht="165">
      <c r="A57" s="19"/>
      <c r="B57" s="55" t="s">
        <v>101</v>
      </c>
      <c r="C57" s="41"/>
      <c r="D57" s="35">
        <v>480</v>
      </c>
      <c r="E57" s="22">
        <f t="shared" si="0"/>
        <v>480</v>
      </c>
      <c r="F57" s="35">
        <v>0</v>
      </c>
      <c r="G57" s="35">
        <v>0</v>
      </c>
    </row>
    <row r="58" spans="1:7" ht="78" hidden="1">
      <c r="A58" s="19"/>
      <c r="B58" s="1" t="s">
        <v>31</v>
      </c>
      <c r="C58" s="41"/>
      <c r="D58" s="35"/>
      <c r="E58" s="22">
        <f t="shared" si="0"/>
        <v>0</v>
      </c>
      <c r="F58" s="35"/>
      <c r="G58" s="35"/>
    </row>
    <row r="59" spans="1:7" ht="93">
      <c r="A59" s="19"/>
      <c r="B59" s="3" t="s">
        <v>102</v>
      </c>
      <c r="C59" s="41"/>
      <c r="D59" s="35">
        <v>75</v>
      </c>
      <c r="E59" s="22">
        <f t="shared" si="0"/>
        <v>75</v>
      </c>
      <c r="F59" s="35">
        <v>0</v>
      </c>
      <c r="G59" s="35">
        <v>0</v>
      </c>
    </row>
    <row r="60" spans="1:7" ht="18" hidden="1">
      <c r="A60" s="19"/>
      <c r="B60" s="14"/>
      <c r="C60" s="51"/>
      <c r="D60" s="35"/>
      <c r="E60" s="22">
        <f t="shared" si="0"/>
        <v>0</v>
      </c>
      <c r="F60" s="35"/>
      <c r="G60" s="35">
        <v>0</v>
      </c>
    </row>
    <row r="61" spans="1:7" ht="18" hidden="1">
      <c r="A61" s="19"/>
      <c r="B61" s="1"/>
      <c r="C61" s="41"/>
      <c r="D61" s="35"/>
      <c r="E61" s="22">
        <f t="shared" si="0"/>
        <v>0</v>
      </c>
      <c r="F61" s="35">
        <v>0</v>
      </c>
      <c r="G61" s="35"/>
    </row>
    <row r="62" spans="1:7" ht="62.25" hidden="1">
      <c r="A62" s="19"/>
      <c r="B62" s="1" t="s">
        <v>33</v>
      </c>
      <c r="C62" s="41"/>
      <c r="D62" s="35">
        <v>0</v>
      </c>
      <c r="E62" s="22">
        <f t="shared" si="0"/>
        <v>0</v>
      </c>
      <c r="F62" s="35"/>
      <c r="G62" s="35">
        <v>0</v>
      </c>
    </row>
    <row r="63" spans="1:7" ht="93">
      <c r="A63" s="16" t="s">
        <v>67</v>
      </c>
      <c r="B63" s="12" t="s">
        <v>42</v>
      </c>
      <c r="C63" s="52"/>
      <c r="D63" s="35">
        <v>6023</v>
      </c>
      <c r="E63" s="22">
        <f t="shared" si="0"/>
        <v>6023</v>
      </c>
      <c r="F63" s="35">
        <v>0</v>
      </c>
      <c r="G63" s="35">
        <v>0</v>
      </c>
    </row>
    <row r="64" spans="1:7" ht="46.5">
      <c r="A64" s="20" t="s">
        <v>66</v>
      </c>
      <c r="B64" s="1" t="s">
        <v>70</v>
      </c>
      <c r="C64" s="41"/>
      <c r="D64" s="35">
        <v>35769</v>
      </c>
      <c r="E64" s="22">
        <f t="shared" si="0"/>
        <v>35769</v>
      </c>
      <c r="F64" s="35">
        <v>0</v>
      </c>
      <c r="G64" s="35">
        <v>0</v>
      </c>
    </row>
    <row r="65" spans="1:7" ht="46.5" hidden="1">
      <c r="A65" s="16"/>
      <c r="B65" s="1" t="s">
        <v>34</v>
      </c>
      <c r="C65" s="41"/>
      <c r="D65" s="35">
        <v>0</v>
      </c>
      <c r="E65" s="22">
        <f t="shared" si="0"/>
        <v>0</v>
      </c>
      <c r="F65" s="35">
        <v>0</v>
      </c>
      <c r="G65" s="35">
        <v>0</v>
      </c>
    </row>
    <row r="66" spans="1:7" ht="171" hidden="1">
      <c r="A66" s="16"/>
      <c r="B66" s="1" t="s">
        <v>35</v>
      </c>
      <c r="C66" s="41"/>
      <c r="D66" s="35"/>
      <c r="E66" s="22">
        <f t="shared" si="0"/>
        <v>0</v>
      </c>
      <c r="F66" s="35">
        <v>0</v>
      </c>
      <c r="G66" s="35"/>
    </row>
    <row r="67" spans="1:7" ht="30.75">
      <c r="A67" s="16" t="s">
        <v>93</v>
      </c>
      <c r="B67" s="1" t="s">
        <v>36</v>
      </c>
      <c r="C67" s="34">
        <v>801</v>
      </c>
      <c r="D67" s="35">
        <v>789</v>
      </c>
      <c r="E67" s="22">
        <f t="shared" si="0"/>
        <v>-12</v>
      </c>
      <c r="F67" s="35">
        <v>0</v>
      </c>
      <c r="G67" s="35">
        <v>0</v>
      </c>
    </row>
    <row r="68" spans="1:7" ht="17.25">
      <c r="A68" s="17" t="s">
        <v>94</v>
      </c>
      <c r="B68" s="10" t="s">
        <v>37</v>
      </c>
      <c r="C68" s="22">
        <v>107851.88</v>
      </c>
      <c r="D68" s="22">
        <f aca="true" t="shared" si="2" ref="D68:G69">D69</f>
        <v>8794.8</v>
      </c>
      <c r="E68" s="22">
        <f t="shared" si="0"/>
        <v>-99057.08</v>
      </c>
      <c r="F68" s="22">
        <f t="shared" si="2"/>
        <v>0</v>
      </c>
      <c r="G68" s="22">
        <f t="shared" si="2"/>
        <v>0</v>
      </c>
    </row>
    <row r="69" spans="1:7" ht="108.75">
      <c r="A69" s="16" t="s">
        <v>96</v>
      </c>
      <c r="B69" s="1" t="s">
        <v>38</v>
      </c>
      <c r="C69" s="34">
        <v>97924.514</v>
      </c>
      <c r="D69" s="35">
        <v>8794.8</v>
      </c>
      <c r="E69" s="35">
        <f t="shared" si="0"/>
        <v>-89129.71399999999</v>
      </c>
      <c r="F69" s="35">
        <f t="shared" si="2"/>
        <v>0</v>
      </c>
      <c r="G69" s="35">
        <v>0</v>
      </c>
    </row>
    <row r="70" spans="1:7" ht="46.5">
      <c r="A70" s="17" t="s">
        <v>95</v>
      </c>
      <c r="B70" s="10" t="s">
        <v>97</v>
      </c>
      <c r="C70" s="37">
        <v>11930</v>
      </c>
      <c r="D70" s="22">
        <v>0</v>
      </c>
      <c r="E70" s="22">
        <f t="shared" si="0"/>
        <v>-11930</v>
      </c>
      <c r="F70" s="35">
        <v>0</v>
      </c>
      <c r="G70" s="22">
        <v>0</v>
      </c>
    </row>
    <row r="71" spans="1:7" ht="78">
      <c r="A71" s="17" t="s">
        <v>98</v>
      </c>
      <c r="B71" s="10" t="s">
        <v>99</v>
      </c>
      <c r="C71" s="37">
        <v>-2329.37</v>
      </c>
      <c r="D71" s="22">
        <v>0</v>
      </c>
      <c r="E71" s="22">
        <f t="shared" si="0"/>
        <v>2329.37</v>
      </c>
      <c r="F71" s="22">
        <v>0</v>
      </c>
      <c r="G71" s="22"/>
    </row>
    <row r="72" spans="1:7" ht="17.25">
      <c r="A72" s="16"/>
      <c r="B72" s="10" t="s">
        <v>39</v>
      </c>
      <c r="C72" s="22">
        <f>C36+C37</f>
        <v>574428.326</v>
      </c>
      <c r="D72" s="22">
        <f>D36+D37</f>
        <v>268887.719</v>
      </c>
      <c r="E72" s="22">
        <f t="shared" si="0"/>
        <v>-305540.607</v>
      </c>
      <c r="F72" s="22">
        <f>F36+F37</f>
        <v>214070.14499999996</v>
      </c>
      <c r="G72" s="22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5" width="9.125" style="13" customWidth="1"/>
  </cols>
  <sheetData/>
  <sheetProtection/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Лена</cp:lastModifiedBy>
  <cp:lastPrinted>2023-10-30T05:02:55Z</cp:lastPrinted>
  <dcterms:created xsi:type="dcterms:W3CDTF">2016-10-06T05:03:32Z</dcterms:created>
  <dcterms:modified xsi:type="dcterms:W3CDTF">2023-11-07T06:59:18Z</dcterms:modified>
  <cp:category/>
  <cp:version/>
  <cp:contentType/>
  <cp:contentStatus/>
</cp:coreProperties>
</file>