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6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<sst xmlns="http://schemas.openxmlformats.org/spreadsheetml/2006/main" count="172" uniqueCount="148">
  <si>
    <t>тыс.руб.</t>
  </si>
  <si>
    <t>Наименование</t>
  </si>
  <si>
    <t>Налоговые доходы</t>
  </si>
  <si>
    <t>Единый сельскохозяйственный налог</t>
  </si>
  <si>
    <t>Плата за патент</t>
  </si>
  <si>
    <t>Госпошлина</t>
  </si>
  <si>
    <t>Неналоговые доходы</t>
  </si>
  <si>
    <t>Проценты, получаемые от предоставления бюджетных кредитов внутри страны за счет средств бюджетов муниципальных районов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</si>
  <si>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</si>
  <si>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право заключения договора на установку и эксплуатацию рекламных конструкций</t>
  </si>
  <si>
    <t>Плата за установку и эксплуатацию рекламных конструкций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</si>
  <si>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</si>
  <si>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</si>
  <si>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</si>
  <si>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Всего доходов</t>
  </si>
  <si>
    <t>Безвозмездные поступления</t>
  </si>
  <si>
    <t>В том числе:</t>
  </si>
  <si>
    <t>Дотации бюджетам субъектов РФ и муниципальных  образований</t>
  </si>
  <si>
    <t>Дотации  бюджетам муниципальных районов на выравнивание бюджетной обеспеченности</t>
  </si>
  <si>
    <t>Субсидии бюджетам субъектов РФ и муниципальных  образований</t>
  </si>
  <si>
    <t>Субвенции бюджетам субъектов РФ и муниципальных образований</t>
  </si>
  <si>
    <t>Субвенции на исполнение отдельных государственных полномочий Самарской области в сфере охраны труда</t>
  </si>
  <si>
    <t>Субвенции на исполнение отдельных государственных полномочий Самарской области по созданию и организации деятельности административных комиссий  муниципальных районов Самарской области</t>
  </si>
  <si>
    <t>Субвенции на исполнение государственных полномочий Самарской области по осуществлению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</si>
  <si>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Субвенции на исполнение отдельных государственных полномочий Самарской области в сфере архивного дела</t>
  </si>
  <si>
    <t>Субвенции на исполнение отдельных государственных полномочий Самарской области в сфере охраны окружающей среды</t>
  </si>
  <si>
    <t>Субвенции для исполнения органами госполномочий на поддержку с/х производства.</t>
  </si>
  <si>
    <t>Субвенции на исполнение переданных государственных полномочий по обеспечению жилыми помещениями отдельных категорий граждан</t>
  </si>
  <si>
    <t>Субвенции на предоставление дотаций поселениям</t>
  </si>
  <si>
    <t>Иные межбюджетные трансферты</t>
  </si>
  <si>
    <t>Межбюджетные трансферты, передаваемые бюджетам МР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</si>
  <si>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</si>
  <si>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Акцизы</t>
  </si>
  <si>
    <t>Субвенции на исполнение отдельных государственных полномочий Самарской области по осуществлению денежных выплат на вознаграждение, причитающееся приемному родителю, патронажному воспитателю</t>
  </si>
  <si>
    <t>КБК</t>
  </si>
  <si>
    <t>100 00000 00 0000 000</t>
  </si>
  <si>
    <t>100 10300 01 0000 110</t>
  </si>
  <si>
    <t>111 09045 05 0002 120</t>
  </si>
  <si>
    <t>117 00000 00 0000 180</t>
  </si>
  <si>
    <t>200 00000 00 0000 000</t>
  </si>
  <si>
    <t xml:space="preserve">Налог на доходы физических лиц                 </t>
  </si>
  <si>
    <t>Приложение 1</t>
  </si>
  <si>
    <t>Субвенции бюджетам муниципальных районов на развитие молочного скотоводства</t>
  </si>
  <si>
    <t>2021 год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</si>
  <si>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</si>
  <si>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</si>
  <si>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</si>
  <si>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</si>
  <si>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</si>
  <si>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</si>
  <si>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Прочие неналоговые доходы бюджетов муниципальных районов</t>
  </si>
  <si>
    <t>114 06025 05 0000 430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</si>
  <si>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 автономных учреждений)</t>
  </si>
  <si>
    <t>Дотации на поддержку мер по обеспечению сбалансированности местных бюджетов</t>
  </si>
  <si>
    <t>207 05030 05 0000 150</t>
  </si>
  <si>
    <t>Прочие безвозмездные поступления в бюджеты муниципальных районов</t>
  </si>
  <si>
    <t>219 00000 05 00000 150</t>
  </si>
  <si>
    <t>Субвенции на исполнение государственных полномочий Самарской области по осуществлению деятельности по опеке и попечительству в отношении совершеннолетних граждан, нуждающихся в соответствии с законодательством в установлении над ними опеки и попечительства, а также реализации мероприятий по заключению договоров с управляющими имуществом граждан в случаях, предусмотренных Гражданским кодексом РФ</t>
  </si>
  <si>
    <t>Налог, взимаемый в связи с применением упрощенной системы налогообложения</t>
  </si>
  <si>
    <t>Плата за размещение и эксплуатацию нестационарных торговых объектов на территории муниципального района Кинельский</t>
  </si>
  <si>
    <t>ШТРАФЫ, САНКЦИИ, ВОЗМЕЩЕНИЕ УЩЕРБА</t>
  </si>
  <si>
    <t xml:space="preserve">доходов бюджета муниципального района </t>
  </si>
  <si>
    <t xml:space="preserve">Пояснение </t>
  </si>
  <si>
    <t>Возврат остатков субсидий, субвенций и иных межбюджетных трансфертов, имеющих целевое назначеие, прошлых лет из бюджетов муниципальных районов</t>
  </si>
  <si>
    <t xml:space="preserve">Областной бюджет </t>
  </si>
  <si>
    <t>Безвозмездные поступления от других бюджетов бюджетной системы Российской Федерации</t>
  </si>
  <si>
    <t>202 00000 00 0000 000</t>
  </si>
  <si>
    <t>000 111 09045 05 0003 120</t>
  </si>
  <si>
    <t>по данным АД (КУМИ)</t>
  </si>
  <si>
    <t>по данным АД (Отдел по инвестициям, предпринимательству, потребительскому рынку и защите прав потрибителей)</t>
  </si>
  <si>
    <t>по данным АД (Культура)</t>
  </si>
  <si>
    <t xml:space="preserve">к пояснительной записке к  Решению Собрания представителей муниципального района Кинельский "О бюджете муниципального района Кинельский на 2023 год и на плановый период 2024 и 2025 годов"                                           </t>
  </si>
  <si>
    <t>Кинельский на 2023-2025 года.</t>
  </si>
  <si>
    <t>Ожидаемое поступление в 2022г</t>
  </si>
  <si>
    <t>2023-3,6%,2024-4,4%,2025-5,0%</t>
  </si>
  <si>
    <t>Использован индекс потребительских цен 2023-9,0%,2024-4,6%,2025-4%</t>
  </si>
  <si>
    <t>план по данным Федеральной кадастровой службы государственной регистрации, кадастра и картографии</t>
  </si>
  <si>
    <t>по данным межрегионального управления ФС по надзору в сфере природопользования</t>
  </si>
  <si>
    <t>по данным АД (200,0 тыс.руб. - административная комиссия; 1000,0 тыс. руб. - (возмещение убытков)Управление природопользования</t>
  </si>
  <si>
    <t>по факту поступления в 2021г.от Минимущества</t>
  </si>
  <si>
    <t>Прочие неналоговые доходы бюджетов муниципальных районов(невыясннные поступления, поступлени от Минимущ)</t>
  </si>
  <si>
    <t>План 2022г</t>
  </si>
  <si>
    <t>Использован индекс потребительских цен 2023-100,1%,2024-103,3%-2025-101,7%</t>
  </si>
  <si>
    <t>ожидаемое поступление в 2022г *98%=2023, 2024-100,7%,2024*101,0%</t>
  </si>
  <si>
    <t>План на 01.12.2022</t>
  </si>
  <si>
    <t>Факт на 07.12.2022</t>
  </si>
  <si>
    <t>поступление ожидаемого до конца года  от факта 07.12.2022</t>
  </si>
  <si>
    <t xml:space="preserve">2023 год                      1 чтение </t>
  </si>
  <si>
    <t>Отклонение 2чт/1чт</t>
  </si>
  <si>
    <t>2024год                  1 чтение</t>
  </si>
  <si>
    <t>2025 год              1 чтение</t>
  </si>
  <si>
    <t>Субвенции на исполнение государственных полномочий Самарской области по предоставлению единовременной социальной выплаты на ремонт нуждающегося в ремонте жилого помещения, принадлежащего лицу из числа детей сирот и детей, оставшихся без попечения родителей, на праве единоличной собственности и находящегося на территории Самарской области</t>
  </si>
  <si>
    <t xml:space="preserve">Субвенции на исполнение отдельных государственных полномочий Самарской области по организации мероприятий при росуществлении деятельности по обращению с животными без владельцев </t>
  </si>
  <si>
    <t>Субвенции на исполнение отдельных государственных полномочий Самарской области по предоставлению субсидий сельскохозяйственным товаропроизводителям на содержание маточного поголовья крупного рогатого скота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</si>
  <si>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</si>
  <si>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Субвенция по обеспечению отдыха детей в каникулярное время в лагерях с дневным пребыванием детей, организованных образовательными организациями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</si>
  <si>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</si>
  <si>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Субсидия местным бюджетам в целях софинансирования расходных обязательствмуниципальных образований в Самарской области по организации и проведению мероприятий с несовершеннолетними в период каникул и свободное от учебы времяна 2023-2025 годы</t>
  </si>
  <si>
    <t>000 202 29999 05 0000 150</t>
  </si>
  <si>
    <t>Субсидии местным бюджетам на софинансирование расходных обязательств по проведению капитального ремонта пищеблоков образовательных организаций Самарской области на 2023 год</t>
  </si>
  <si>
    <t>Субсидии по образованию земельных участков , предоставляемых бесплатно в собственность гражданам, имеющих трех и более детей, из земель, находящихся в муниципальной собственности и (или) государственная собственность на которые не разграничена, в том числе для индивидуального жилищного строительства, на 2023 год</t>
  </si>
  <si>
    <t>Субсидии бюджетам муниципальных образований Самарской области на проведение комплексных кадастровых работ  на 2023и 2025 годы</t>
  </si>
  <si>
    <t>Субсидии местным бюджетам по предоставлению социальных выплат на строительство(приобритение) жилья гражданам, проживающим на сельских территориях, на 2023-2025годы</t>
  </si>
  <si>
    <t>Субсидии бюджетам муниципальных районов на поддержку отрасли культуры(модернизацию библиотек в части комплектования книжных фондов)</t>
  </si>
  <si>
    <t>Субсидии бюджетам муниципальных районов на реализацию мероприятий по обеспечению жильем молодых семей(социальных выплат на приобретение жилого помещения или создание обьекта индивидуального жилищного строительства на 2023-2025 годы</t>
  </si>
  <si>
    <t>Субсидии по созданию условий для обеспечения жителей муниципальных образований в Самарской области услугами связи в части проведения ремонта зданий, находящихся в муниципальной собственности, в которых расположены отделения почтовой связи , и благоустройства прилегаюгающей территории на 2023-2024годы</t>
  </si>
  <si>
    <t>Субсидии бюджетам муниципальных районов на софинансирование по проведению капитального ремонта и (или)оснащению основными средствами и материальными запасами зданий(помещений ), находящихся в муниципальной собственности, занимаемых государственными и муниципальными образовательными учреждениями, а также по благоустройству прилегающей территории, на 2023-2025 годы</t>
  </si>
  <si>
    <t xml:space="preserve"> 110 00000 00 0000 000</t>
  </si>
  <si>
    <t xml:space="preserve">2023 год                  </t>
  </si>
  <si>
    <t xml:space="preserve">2024год                   </t>
  </si>
  <si>
    <t xml:space="preserve">2025 год                   </t>
  </si>
  <si>
    <t xml:space="preserve"> 000 202 25497 05 0000 150</t>
  </si>
  <si>
    <t>000 202 25519 05 0000 150</t>
  </si>
  <si>
    <t>000 202 15001 05 0000 150</t>
  </si>
  <si>
    <t>000 202 15002 05 0000 150</t>
  </si>
  <si>
    <t xml:space="preserve"> 000 202 29999 05 0000 150</t>
  </si>
  <si>
    <t>000 202 30000 05 0000 150</t>
  </si>
  <si>
    <t>000 202 30024 05 0000 150</t>
  </si>
  <si>
    <t>000 202 30027 05 0000 150</t>
  </si>
  <si>
    <t>000 202 35082 05 0000 150</t>
  </si>
  <si>
    <t>000 202 35120 05 0000150</t>
  </si>
  <si>
    <t>000 202 39999 05 0000 151</t>
  </si>
  <si>
    <t>000 202 39999 05 0000 150</t>
  </si>
  <si>
    <t>000 202 40000 05 0000 150</t>
  </si>
  <si>
    <t>000 202 40014 05 0000 150</t>
  </si>
  <si>
    <t xml:space="preserve"> 202 10000 05 0000 150</t>
  </si>
  <si>
    <t xml:space="preserve"> 202 20000 05 0000 150</t>
  </si>
  <si>
    <t>000 202 25576 05 0000 150</t>
  </si>
  <si>
    <t>000 101 02000 01 0000 110</t>
  </si>
  <si>
    <t xml:space="preserve"> 000 105 01010 01 0000 110</t>
  </si>
  <si>
    <t>000 105 03010 01 0000 110</t>
  </si>
  <si>
    <t>000 105 04020 02 0000 110</t>
  </si>
  <si>
    <t>000 108 00000 01 0000 110</t>
  </si>
  <si>
    <t>000 111 03050 05 0000 120</t>
  </si>
  <si>
    <t xml:space="preserve">  000 111 05000 05 0000 120</t>
  </si>
  <si>
    <t xml:space="preserve"> 000 111 05013 05 0000 120</t>
  </si>
  <si>
    <t>000 111 05313 10 0000 120</t>
  </si>
  <si>
    <t xml:space="preserve"> 000 111 05035 05 0000 120</t>
  </si>
  <si>
    <t>000 111 09045 05 0000 120</t>
  </si>
  <si>
    <t>000 112 01000 01 0000 120</t>
  </si>
  <si>
    <t>000 113 00000 05 0000 130</t>
  </si>
  <si>
    <t>000 114 06000 05 0000 000</t>
  </si>
  <si>
    <t>000 114 02052 05 0000 410</t>
  </si>
  <si>
    <t>000 114 06013 05 0000 430</t>
  </si>
  <si>
    <t>000 116 00000 00 0000 140</t>
  </si>
  <si>
    <t>000 117 00000 05 0000 180</t>
  </si>
  <si>
    <t xml:space="preserve">                      РЕЕСТР</t>
  </si>
  <si>
    <t>000 100 00000 00 0000 000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</si>
</sst>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#,##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%"/>
    <numFmt numFmtId="183" formatCode="#,##0.00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center" vertical="center" wrapText="1"/>
    </xf>
    <xf numFmtId="172" fontId="43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center" vertical="center"/>
    </xf>
    <xf numFmtId="172" fontId="43" fillId="0" borderId="12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44" fillId="0" borderId="12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44" fillId="0" borderId="10" xfId="0" applyNumberFormat="1" applyFont="1" applyFill="1" applyBorder="1" applyAlignment="1">
      <alignment horizontal="center" vertical="center" wrapText="1"/>
    </xf>
    <xf numFmtId="172" fontId="43" fillId="0" borderId="10" xfId="0" applyNumberFormat="1" applyFont="1" applyFill="1" applyBorder="1" applyAlignment="1">
      <alignment horizontal="center" vertical="center"/>
    </xf>
    <xf numFmtId="172" fontId="43" fillId="0" borderId="10" xfId="0" applyNumberFormat="1" applyFont="1" applyFill="1" applyBorder="1" applyAlignment="1">
      <alignment horizontal="center" vertical="center" wrapText="1"/>
    </xf>
    <xf numFmtId="172" fontId="5" fillId="0" borderId="12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 vertical="center" wrapText="1"/>
    </xf>
    <xf numFmtId="172" fontId="1" fillId="0" borderId="15" xfId="0" applyNumberFormat="1" applyFont="1" applyFill="1" applyBorder="1" applyAlignment="1">
      <alignment horizontal="center" vertical="center"/>
    </xf>
    <xf numFmtId="172" fontId="2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172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Regional Data for IGR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2"/>
  <sheetViews>
    <sheetView tabSelected="1" zoomScalePageLayoutView="50" workbookViewId="0" topLeftCell="A1">
      <selection activeCell="A5" sqref="A5:O5"/>
    </sheetView>
  </sheetViews>
  <sheetFormatPr defaultColWidth="9.125" defaultRowHeight="12.75"/>
  <cols>
    <col min="1" max="1" width="35.50390625" style="21" customWidth="1"/>
    <col min="2" max="2" width="72.50390625" style="15" customWidth="1"/>
    <col min="3" max="3" width="15.50390625" style="26" hidden="1" customWidth="1"/>
    <col min="4" max="4" width="17.50390625" style="26" hidden="1" customWidth="1"/>
    <col min="5" max="5" width="17.375" style="26" hidden="1" customWidth="1"/>
    <col min="6" max="6" width="19.50390625" style="26" hidden="1" customWidth="1"/>
    <col min="7" max="8" width="24.375" style="26" hidden="1" customWidth="1"/>
    <col min="9" max="9" width="27.875" style="27" customWidth="1"/>
    <col min="10" max="11" width="19.625" style="27" hidden="1" customWidth="1"/>
    <col min="12" max="12" width="25.125" style="27" customWidth="1"/>
    <col min="13" max="14" width="21.50390625" style="27" hidden="1" customWidth="1"/>
    <col min="15" max="15" width="24.375" style="27" customWidth="1"/>
    <col min="16" max="16" width="14.625" style="26" hidden="1" customWidth="1"/>
    <col min="17" max="17" width="17.375" style="26" hidden="1" customWidth="1"/>
    <col min="18" max="18" width="17.375" style="21" hidden="1" customWidth="1"/>
    <col min="19" max="19" width="12.125" style="26" hidden="1" customWidth="1"/>
    <col min="20" max="21" width="9.125" style="26" hidden="1" customWidth="1"/>
    <col min="22" max="22" width="21.50390625" style="26" hidden="1" customWidth="1"/>
    <col min="23" max="23" width="54.50390625" style="28" hidden="1" customWidth="1"/>
    <col min="24" max="25" width="9.125" style="3" customWidth="1"/>
    <col min="26" max="26" width="32.00390625" style="3" customWidth="1"/>
    <col min="27" max="16384" width="9.125" style="3" customWidth="1"/>
  </cols>
  <sheetData>
    <row r="1" spans="12:15" ht="18">
      <c r="L1" s="57" t="s">
        <v>41</v>
      </c>
      <c r="M1" s="57"/>
      <c r="N1" s="57"/>
      <c r="O1" s="57"/>
    </row>
    <row r="2" ht="125.25" customHeight="1" hidden="1"/>
    <row r="3" spans="9:22" ht="85.5" customHeight="1">
      <c r="I3" s="57" t="s">
        <v>71</v>
      </c>
      <c r="J3" s="57"/>
      <c r="K3" s="57"/>
      <c r="L3" s="59"/>
      <c r="M3" s="59"/>
      <c r="N3" s="59"/>
      <c r="O3" s="59"/>
      <c r="P3" s="59"/>
      <c r="Q3" s="59"/>
      <c r="R3" s="59"/>
      <c r="S3" s="59"/>
      <c r="T3" s="59"/>
      <c r="U3" s="59"/>
      <c r="V3" s="29"/>
    </row>
    <row r="4" spans="2:10" ht="18">
      <c r="B4" s="60" t="s">
        <v>146</v>
      </c>
      <c r="C4" s="61"/>
      <c r="D4" s="61"/>
      <c r="E4" s="61"/>
      <c r="F4" s="61"/>
      <c r="G4" s="62"/>
      <c r="H4" s="62"/>
      <c r="I4" s="62"/>
      <c r="J4" s="62"/>
    </row>
    <row r="5" spans="1:23" ht="18">
      <c r="A5" s="55" t="s">
        <v>61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27"/>
      <c r="U5" s="21"/>
      <c r="V5" s="21"/>
      <c r="W5" s="26"/>
    </row>
    <row r="6" spans="1:16" ht="24" customHeight="1">
      <c r="A6" s="56" t="s">
        <v>72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27"/>
    </row>
    <row r="7" spans="2:23" ht="18">
      <c r="B7" s="16"/>
      <c r="C7" s="2"/>
      <c r="D7" s="2"/>
      <c r="E7" s="2"/>
      <c r="F7" s="30"/>
      <c r="G7" s="30"/>
      <c r="H7" s="30"/>
      <c r="P7" s="58"/>
      <c r="Q7" s="59"/>
      <c r="R7" s="59"/>
      <c r="S7" s="59"/>
      <c r="T7" s="59"/>
      <c r="U7" s="59"/>
      <c r="V7" s="59"/>
      <c r="W7" s="59"/>
    </row>
    <row r="8" ht="18">
      <c r="O8" s="30" t="s">
        <v>0</v>
      </c>
    </row>
    <row r="9" spans="1:23" ht="54.75" customHeight="1">
      <c r="A9" s="22" t="s">
        <v>34</v>
      </c>
      <c r="B9" s="31" t="s">
        <v>1</v>
      </c>
      <c r="C9" s="31" t="s">
        <v>43</v>
      </c>
      <c r="D9" s="31" t="s">
        <v>84</v>
      </c>
      <c r="E9" s="31" t="s">
        <v>85</v>
      </c>
      <c r="F9" s="31" t="s">
        <v>73</v>
      </c>
      <c r="G9" s="31" t="s">
        <v>86</v>
      </c>
      <c r="H9" s="32" t="s">
        <v>87</v>
      </c>
      <c r="I9" s="33" t="s">
        <v>108</v>
      </c>
      <c r="J9" s="33" t="s">
        <v>88</v>
      </c>
      <c r="K9" s="33" t="s">
        <v>89</v>
      </c>
      <c r="L9" s="33" t="s">
        <v>109</v>
      </c>
      <c r="M9" s="33" t="s">
        <v>88</v>
      </c>
      <c r="N9" s="33" t="s">
        <v>90</v>
      </c>
      <c r="O9" s="33" t="s">
        <v>110</v>
      </c>
      <c r="P9" s="32"/>
      <c r="Q9" s="32"/>
      <c r="R9" s="34"/>
      <c r="S9" s="25"/>
      <c r="T9" s="25"/>
      <c r="U9" s="25"/>
      <c r="V9" s="32" t="s">
        <v>88</v>
      </c>
      <c r="W9" s="34" t="s">
        <v>62</v>
      </c>
    </row>
    <row r="10" spans="1:23" ht="18">
      <c r="A10" s="9" t="s">
        <v>147</v>
      </c>
      <c r="B10" s="1" t="s">
        <v>2</v>
      </c>
      <c r="C10" s="35">
        <f aca="true" t="shared" si="0" ref="C10:Q10">C11+C12+C13+C14+C15+C16</f>
        <v>146850.3</v>
      </c>
      <c r="D10" s="35">
        <f t="shared" si="0"/>
        <v>162128.51700000002</v>
      </c>
      <c r="E10" s="35">
        <f t="shared" si="0"/>
        <v>161396.59999999998</v>
      </c>
      <c r="F10" s="35">
        <f t="shared" si="0"/>
        <v>174312.40000000002</v>
      </c>
      <c r="G10" s="35">
        <f>F10-E10</f>
        <v>12915.800000000047</v>
      </c>
      <c r="H10" s="35">
        <f t="shared" si="0"/>
        <v>174360.40000000002</v>
      </c>
      <c r="I10" s="36">
        <f t="shared" si="0"/>
        <v>178302.7477</v>
      </c>
      <c r="J10" s="36">
        <f>I10-H10</f>
        <v>3942.347699999984</v>
      </c>
      <c r="K10" s="36">
        <f t="shared" si="0"/>
        <v>181256.6</v>
      </c>
      <c r="L10" s="36">
        <f t="shared" si="0"/>
        <v>185414.4029713</v>
      </c>
      <c r="M10" s="36">
        <f>L10-K10</f>
        <v>4157.8029713</v>
      </c>
      <c r="N10" s="36">
        <f t="shared" si="0"/>
        <v>188730.1</v>
      </c>
      <c r="O10" s="36">
        <f t="shared" si="0"/>
        <v>193213.26087043856</v>
      </c>
      <c r="P10" s="35">
        <f t="shared" si="0"/>
        <v>0</v>
      </c>
      <c r="Q10" s="35">
        <f t="shared" si="0"/>
        <v>0</v>
      </c>
      <c r="R10" s="37"/>
      <c r="S10" s="25"/>
      <c r="T10" s="25"/>
      <c r="U10" s="25"/>
      <c r="V10" s="38">
        <f>O10-N10</f>
        <v>4483.160870438558</v>
      </c>
      <c r="W10" s="39"/>
    </row>
    <row r="11" spans="1:23" ht="27.75" customHeight="1">
      <c r="A11" s="9" t="s">
        <v>128</v>
      </c>
      <c r="B11" s="4" t="s">
        <v>40</v>
      </c>
      <c r="C11" s="40">
        <v>116138.9</v>
      </c>
      <c r="D11" s="40">
        <v>121564.2</v>
      </c>
      <c r="E11" s="40">
        <v>120079</v>
      </c>
      <c r="F11" s="40">
        <v>131564.2</v>
      </c>
      <c r="G11" s="35">
        <f aca="true" t="shared" si="1" ref="G11:G76">F11-E11</f>
        <v>11485.200000000012</v>
      </c>
      <c r="H11" s="35">
        <v>129207.3</v>
      </c>
      <c r="I11" s="41">
        <f>F11*1.036</f>
        <v>136300.5112</v>
      </c>
      <c r="J11" s="36">
        <f aca="true" t="shared" si="2" ref="J11:J76">I11-H11</f>
        <v>7093.211200000005</v>
      </c>
      <c r="K11" s="36">
        <v>134892.4</v>
      </c>
      <c r="L11" s="41">
        <f>I11*1.044</f>
        <v>142297.73369280001</v>
      </c>
      <c r="M11" s="36">
        <f aca="true" t="shared" si="3" ref="M11:M36">L11-K11</f>
        <v>7405.333692800021</v>
      </c>
      <c r="N11" s="36">
        <v>141637.1</v>
      </c>
      <c r="O11" s="41">
        <f>L11*1.05</f>
        <v>149412.62037744003</v>
      </c>
      <c r="P11" s="37"/>
      <c r="Q11" s="38"/>
      <c r="R11" s="37"/>
      <c r="S11" s="25"/>
      <c r="T11" s="25"/>
      <c r="U11" s="25"/>
      <c r="V11" s="38">
        <f aca="true" t="shared" si="4" ref="V11:V76">O11-N11</f>
        <v>7775.520377440029</v>
      </c>
      <c r="W11" s="39" t="s">
        <v>74</v>
      </c>
    </row>
    <row r="12" spans="1:23" ht="125.25" customHeight="1" hidden="1">
      <c r="A12" s="9" t="s">
        <v>36</v>
      </c>
      <c r="B12" s="4" t="s">
        <v>32</v>
      </c>
      <c r="C12" s="40"/>
      <c r="D12" s="40"/>
      <c r="E12" s="40"/>
      <c r="F12" s="40"/>
      <c r="G12" s="35">
        <f t="shared" si="1"/>
        <v>0</v>
      </c>
      <c r="H12" s="35"/>
      <c r="I12" s="41"/>
      <c r="J12" s="36">
        <f t="shared" si="2"/>
        <v>0</v>
      </c>
      <c r="K12" s="36"/>
      <c r="L12" s="41"/>
      <c r="M12" s="36">
        <f t="shared" si="3"/>
        <v>0</v>
      </c>
      <c r="N12" s="36"/>
      <c r="O12" s="41"/>
      <c r="P12" s="37"/>
      <c r="Q12" s="38"/>
      <c r="R12" s="37"/>
      <c r="S12" s="25"/>
      <c r="T12" s="25"/>
      <c r="U12" s="25"/>
      <c r="V12" s="38">
        <f t="shared" si="4"/>
        <v>0</v>
      </c>
      <c r="W12" s="39"/>
    </row>
    <row r="13" spans="1:23" ht="45.75" customHeight="1">
      <c r="A13" s="9" t="s">
        <v>129</v>
      </c>
      <c r="B13" s="10" t="s">
        <v>58</v>
      </c>
      <c r="C13" s="42">
        <v>18846</v>
      </c>
      <c r="D13" s="42">
        <v>27128.5</v>
      </c>
      <c r="E13" s="42">
        <v>28221.9</v>
      </c>
      <c r="F13" s="42">
        <v>28818.5</v>
      </c>
      <c r="G13" s="35">
        <f t="shared" si="1"/>
        <v>596.5999999999985</v>
      </c>
      <c r="H13" s="35">
        <v>32337.9</v>
      </c>
      <c r="I13" s="41">
        <f>F13*100.1%</f>
        <v>28847.318499999998</v>
      </c>
      <c r="J13" s="36">
        <f t="shared" si="2"/>
        <v>-3490.581500000004</v>
      </c>
      <c r="K13" s="36">
        <v>33405</v>
      </c>
      <c r="L13" s="41">
        <f>I13*103.3%</f>
        <v>29799.280010499995</v>
      </c>
      <c r="M13" s="36">
        <f t="shared" si="3"/>
        <v>-3605.719989500005</v>
      </c>
      <c r="N13" s="36">
        <v>33972.9</v>
      </c>
      <c r="O13" s="41">
        <f>L13*101.7%</f>
        <v>30305.8677706785</v>
      </c>
      <c r="P13" s="37"/>
      <c r="Q13" s="38"/>
      <c r="R13" s="37"/>
      <c r="S13" s="25"/>
      <c r="T13" s="25"/>
      <c r="U13" s="25"/>
      <c r="V13" s="38">
        <f t="shared" si="4"/>
        <v>-3667.032229321503</v>
      </c>
      <c r="W13" s="39" t="s">
        <v>82</v>
      </c>
    </row>
    <row r="14" spans="1:23" ht="29.25" customHeight="1">
      <c r="A14" s="9" t="s">
        <v>130</v>
      </c>
      <c r="B14" s="4" t="s">
        <v>3</v>
      </c>
      <c r="C14" s="40">
        <v>7220.8</v>
      </c>
      <c r="D14" s="40">
        <v>8233.026</v>
      </c>
      <c r="E14" s="40">
        <v>8158</v>
      </c>
      <c r="F14" s="40">
        <v>8158</v>
      </c>
      <c r="G14" s="35">
        <f t="shared" si="1"/>
        <v>0</v>
      </c>
      <c r="H14" s="35">
        <v>8068.3</v>
      </c>
      <c r="I14" s="41">
        <f>F14*98%</f>
        <v>7994.84</v>
      </c>
      <c r="J14" s="36">
        <f t="shared" si="2"/>
        <v>-73.46000000000004</v>
      </c>
      <c r="K14" s="36">
        <v>8124.8</v>
      </c>
      <c r="L14" s="41">
        <f>I14*100.7%</f>
        <v>8050.803880000001</v>
      </c>
      <c r="M14" s="36">
        <f t="shared" si="3"/>
        <v>-73.99611999999888</v>
      </c>
      <c r="N14" s="36">
        <v>8206.1</v>
      </c>
      <c r="O14" s="41">
        <f>L14*101%</f>
        <v>8131.311918800001</v>
      </c>
      <c r="P14" s="37"/>
      <c r="Q14" s="38"/>
      <c r="R14" s="37"/>
      <c r="S14" s="25"/>
      <c r="T14" s="25"/>
      <c r="U14" s="25"/>
      <c r="V14" s="38">
        <f t="shared" si="4"/>
        <v>-74.7880811999994</v>
      </c>
      <c r="W14" s="39" t="s">
        <v>83</v>
      </c>
    </row>
    <row r="15" spans="1:23" ht="42.75" customHeight="1">
      <c r="A15" s="9" t="s">
        <v>131</v>
      </c>
      <c r="B15" s="4" t="s">
        <v>4</v>
      </c>
      <c r="C15" s="40">
        <v>2077.9</v>
      </c>
      <c r="D15" s="40">
        <v>2124.191</v>
      </c>
      <c r="E15" s="40">
        <v>1521.3</v>
      </c>
      <c r="F15" s="40">
        <v>2124.2</v>
      </c>
      <c r="G15" s="35">
        <f t="shared" si="1"/>
        <v>602.8999999999999</v>
      </c>
      <c r="H15" s="35">
        <v>1902.2</v>
      </c>
      <c r="I15" s="41">
        <f>F15*1.09</f>
        <v>2315.378</v>
      </c>
      <c r="J15" s="36">
        <f t="shared" si="2"/>
        <v>413.1780000000001</v>
      </c>
      <c r="K15" s="36">
        <v>1989.7</v>
      </c>
      <c r="L15" s="41">
        <f>I15*1.046</f>
        <v>2421.885388</v>
      </c>
      <c r="M15" s="36">
        <f t="shared" si="3"/>
        <v>432.1853880000001</v>
      </c>
      <c r="N15" s="36">
        <v>2069.3</v>
      </c>
      <c r="O15" s="41">
        <f>L15*1.04</f>
        <v>2518.76080352</v>
      </c>
      <c r="P15" s="37"/>
      <c r="Q15" s="38"/>
      <c r="R15" s="37"/>
      <c r="S15" s="25"/>
      <c r="T15" s="25"/>
      <c r="U15" s="25"/>
      <c r="V15" s="38">
        <f t="shared" si="4"/>
        <v>449.4608035199999</v>
      </c>
      <c r="W15" s="39" t="s">
        <v>75</v>
      </c>
    </row>
    <row r="16" spans="1:23" ht="54" customHeight="1">
      <c r="A16" s="9" t="s">
        <v>132</v>
      </c>
      <c r="B16" s="4" t="s">
        <v>5</v>
      </c>
      <c r="C16" s="40">
        <v>2566.7</v>
      </c>
      <c r="D16" s="40">
        <v>3078.6</v>
      </c>
      <c r="E16" s="40">
        <v>3416.4</v>
      </c>
      <c r="F16" s="40">
        <v>3647.5</v>
      </c>
      <c r="G16" s="35">
        <f t="shared" si="1"/>
        <v>231.0999999999999</v>
      </c>
      <c r="H16" s="35">
        <v>2844.7</v>
      </c>
      <c r="I16" s="41">
        <v>2844.7</v>
      </c>
      <c r="J16" s="36">
        <f t="shared" si="2"/>
        <v>0</v>
      </c>
      <c r="K16" s="36">
        <v>2844.7</v>
      </c>
      <c r="L16" s="41">
        <v>2844.7</v>
      </c>
      <c r="M16" s="36">
        <f t="shared" si="3"/>
        <v>0</v>
      </c>
      <c r="N16" s="36">
        <v>2844.7</v>
      </c>
      <c r="O16" s="41">
        <v>2844.7</v>
      </c>
      <c r="P16" s="37"/>
      <c r="Q16" s="38"/>
      <c r="R16" s="37"/>
      <c r="S16" s="25"/>
      <c r="T16" s="25"/>
      <c r="U16" s="25"/>
      <c r="V16" s="38">
        <f t="shared" si="4"/>
        <v>0</v>
      </c>
      <c r="W16" s="39" t="s">
        <v>76</v>
      </c>
    </row>
    <row r="17" spans="1:23" ht="18">
      <c r="A17" s="22" t="s">
        <v>107</v>
      </c>
      <c r="B17" s="1" t="s">
        <v>6</v>
      </c>
      <c r="C17" s="35">
        <f aca="true" t="shared" si="5" ref="C17:O17">C18+C19+C23+C27+C28+C29+C33+C34+C35</f>
        <v>75980.29957999999</v>
      </c>
      <c r="D17" s="35">
        <f t="shared" si="5"/>
        <v>72786.51400000001</v>
      </c>
      <c r="E17" s="35">
        <f t="shared" si="5"/>
        <v>98860.628</v>
      </c>
      <c r="F17" s="35">
        <f t="shared" si="5"/>
        <v>104940.63636363637</v>
      </c>
      <c r="G17" s="35">
        <f t="shared" si="1"/>
        <v>6080.008363636371</v>
      </c>
      <c r="H17" s="35">
        <f t="shared" si="5"/>
        <v>63212</v>
      </c>
      <c r="I17" s="36">
        <f t="shared" si="5"/>
        <v>63211.966239999994</v>
      </c>
      <c r="J17" s="36">
        <f t="shared" si="2"/>
        <v>-0.033760000005713664</v>
      </c>
      <c r="K17" s="36">
        <f t="shared" si="5"/>
        <v>64423.100000000006</v>
      </c>
      <c r="L17" s="36">
        <f t="shared" si="5"/>
        <v>64423.05291</v>
      </c>
      <c r="M17" s="36">
        <f t="shared" si="3"/>
        <v>-0.04709000000730157</v>
      </c>
      <c r="N17" s="36">
        <f t="shared" si="5"/>
        <v>64831.3</v>
      </c>
      <c r="O17" s="36">
        <f t="shared" si="5"/>
        <v>64767.68321</v>
      </c>
      <c r="P17" s="35">
        <f>P18+P19+P23+P27+P28+P29+P33+P34</f>
        <v>0</v>
      </c>
      <c r="Q17" s="38"/>
      <c r="R17" s="37"/>
      <c r="S17" s="25"/>
      <c r="T17" s="25"/>
      <c r="U17" s="25"/>
      <c r="V17" s="38">
        <f t="shared" si="4"/>
        <v>-63.61679000000004</v>
      </c>
      <c r="W17" s="39"/>
    </row>
    <row r="18" spans="1:23" s="26" customFormat="1" ht="64.5" customHeight="1">
      <c r="A18" s="9" t="s">
        <v>133</v>
      </c>
      <c r="B18" s="4" t="s">
        <v>7</v>
      </c>
      <c r="C18" s="43">
        <v>19.3</v>
      </c>
      <c r="D18" s="43">
        <v>46.4</v>
      </c>
      <c r="E18" s="43">
        <v>35.5</v>
      </c>
      <c r="F18" s="43">
        <v>46.4</v>
      </c>
      <c r="G18" s="35">
        <f t="shared" si="1"/>
        <v>10.899999999999999</v>
      </c>
      <c r="H18" s="35">
        <v>56</v>
      </c>
      <c r="I18" s="36">
        <v>56</v>
      </c>
      <c r="J18" s="36">
        <f t="shared" si="2"/>
        <v>0</v>
      </c>
      <c r="K18" s="36">
        <v>0</v>
      </c>
      <c r="L18" s="41">
        <v>0</v>
      </c>
      <c r="M18" s="36">
        <f t="shared" si="3"/>
        <v>0</v>
      </c>
      <c r="N18" s="36">
        <v>0</v>
      </c>
      <c r="O18" s="36">
        <v>0</v>
      </c>
      <c r="P18" s="37"/>
      <c r="Q18" s="37"/>
      <c r="R18" s="37"/>
      <c r="S18" s="25"/>
      <c r="T18" s="25"/>
      <c r="U18" s="25"/>
      <c r="V18" s="38">
        <f t="shared" si="4"/>
        <v>0</v>
      </c>
      <c r="W18" s="39" t="s">
        <v>81</v>
      </c>
    </row>
    <row r="19" spans="1:23" ht="110.25" customHeight="1">
      <c r="A19" s="9" t="s">
        <v>134</v>
      </c>
      <c r="B19" s="5" t="s">
        <v>46</v>
      </c>
      <c r="C19" s="35">
        <f aca="true" t="shared" si="6" ref="C19:O19">C20+C21+C22</f>
        <v>31183.19958</v>
      </c>
      <c r="D19" s="35">
        <f t="shared" si="6"/>
        <v>3592.085</v>
      </c>
      <c r="E19" s="35">
        <f t="shared" si="6"/>
        <v>28980</v>
      </c>
      <c r="F19" s="35">
        <f t="shared" si="6"/>
        <v>31575.736363636363</v>
      </c>
      <c r="G19" s="35">
        <f t="shared" si="1"/>
        <v>2595.7363636363625</v>
      </c>
      <c r="H19" s="35">
        <f t="shared" si="6"/>
        <v>27627.7</v>
      </c>
      <c r="I19" s="36">
        <f t="shared" si="6"/>
        <v>27627.67624</v>
      </c>
      <c r="J19" s="36">
        <f t="shared" si="2"/>
        <v>-0.023760000000038417</v>
      </c>
      <c r="K19" s="36">
        <f t="shared" si="6"/>
        <v>27589.7</v>
      </c>
      <c r="L19" s="36">
        <f t="shared" si="6"/>
        <v>27589.63891</v>
      </c>
      <c r="M19" s="36">
        <f t="shared" si="3"/>
        <v>-0.06108999999923981</v>
      </c>
      <c r="N19" s="36">
        <f t="shared" si="6"/>
        <v>26270.3</v>
      </c>
      <c r="O19" s="36">
        <f t="shared" si="6"/>
        <v>26206.67321</v>
      </c>
      <c r="P19" s="35"/>
      <c r="Q19" s="37"/>
      <c r="R19" s="37"/>
      <c r="S19" s="25"/>
      <c r="T19" s="25"/>
      <c r="U19" s="25"/>
      <c r="V19" s="38">
        <f t="shared" si="4"/>
        <v>-63.62678999999844</v>
      </c>
      <c r="W19" s="39" t="s">
        <v>68</v>
      </c>
    </row>
    <row r="20" spans="1:23" ht="108.75" customHeight="1">
      <c r="A20" s="9" t="s">
        <v>135</v>
      </c>
      <c r="B20" s="11" t="s">
        <v>45</v>
      </c>
      <c r="C20" s="42">
        <v>29305</v>
      </c>
      <c r="D20" s="42">
        <v>1417</v>
      </c>
      <c r="E20" s="42">
        <v>27095.6</v>
      </c>
      <c r="F20" s="42">
        <f>E20/11*12</f>
        <v>29558.83636363636</v>
      </c>
      <c r="G20" s="35">
        <f t="shared" si="1"/>
        <v>2463.2363636363625</v>
      </c>
      <c r="H20" s="35">
        <v>26397.7</v>
      </c>
      <c r="I20" s="41">
        <f>26397.65268</f>
        <v>26397.65268</v>
      </c>
      <c r="J20" s="36">
        <f t="shared" si="2"/>
        <v>-0.04732000000149128</v>
      </c>
      <c r="K20" s="36">
        <v>26397.7</v>
      </c>
      <c r="L20" s="41">
        <v>26397.65268</v>
      </c>
      <c r="M20" s="36">
        <f t="shared" si="3"/>
        <v>-0.04732000000149128</v>
      </c>
      <c r="N20" s="36">
        <v>25078.3</v>
      </c>
      <c r="O20" s="41">
        <v>25078.32989</v>
      </c>
      <c r="P20" s="37"/>
      <c r="Q20" s="37"/>
      <c r="R20" s="37"/>
      <c r="S20" s="25"/>
      <c r="T20" s="25"/>
      <c r="U20" s="25"/>
      <c r="V20" s="38">
        <f t="shared" si="4"/>
        <v>0.02989000000161468</v>
      </c>
      <c r="W20" s="39" t="s">
        <v>68</v>
      </c>
    </row>
    <row r="21" spans="1:23" ht="151.5" customHeight="1">
      <c r="A21" s="9" t="s">
        <v>136</v>
      </c>
      <c r="B21" s="17" t="s">
        <v>44</v>
      </c>
      <c r="C21" s="42">
        <v>0.19958</v>
      </c>
      <c r="D21" s="42">
        <v>325.923</v>
      </c>
      <c r="E21" s="42">
        <v>167.7</v>
      </c>
      <c r="F21" s="42">
        <v>167.7</v>
      </c>
      <c r="G21" s="35">
        <f t="shared" si="1"/>
        <v>0</v>
      </c>
      <c r="H21" s="35">
        <v>143.6</v>
      </c>
      <c r="I21" s="41">
        <v>143.64456</v>
      </c>
      <c r="J21" s="36">
        <f t="shared" si="2"/>
        <v>0.04456000000001836</v>
      </c>
      <c r="K21" s="36">
        <v>105.6</v>
      </c>
      <c r="L21" s="41">
        <v>105.60723</v>
      </c>
      <c r="M21" s="36">
        <f t="shared" si="3"/>
        <v>0.007230000000006953</v>
      </c>
      <c r="N21" s="36">
        <v>105.6</v>
      </c>
      <c r="O21" s="41">
        <v>41.96432</v>
      </c>
      <c r="P21" s="37"/>
      <c r="Q21" s="37"/>
      <c r="R21" s="37"/>
      <c r="S21" s="25"/>
      <c r="T21" s="25"/>
      <c r="U21" s="25"/>
      <c r="V21" s="38">
        <f t="shared" si="4"/>
        <v>-63.635679999999994</v>
      </c>
      <c r="W21" s="39" t="s">
        <v>68</v>
      </c>
    </row>
    <row r="22" spans="1:23" ht="101.25" customHeight="1">
      <c r="A22" s="9" t="s">
        <v>137</v>
      </c>
      <c r="B22" s="4" t="s">
        <v>47</v>
      </c>
      <c r="C22" s="40">
        <v>1878</v>
      </c>
      <c r="D22" s="40">
        <v>1849.162</v>
      </c>
      <c r="E22" s="40">
        <v>1716.7</v>
      </c>
      <c r="F22" s="40">
        <v>1849.2</v>
      </c>
      <c r="G22" s="35">
        <f t="shared" si="1"/>
        <v>132.5</v>
      </c>
      <c r="H22" s="35">
        <v>1086.4</v>
      </c>
      <c r="I22" s="41">
        <v>1086.379</v>
      </c>
      <c r="J22" s="36">
        <f t="shared" si="2"/>
        <v>-0.021000000000185537</v>
      </c>
      <c r="K22" s="36">
        <v>1086.4</v>
      </c>
      <c r="L22" s="41">
        <v>1086.379</v>
      </c>
      <c r="M22" s="36">
        <f t="shared" si="3"/>
        <v>-0.021000000000185537</v>
      </c>
      <c r="N22" s="36">
        <v>1086.4</v>
      </c>
      <c r="O22" s="41">
        <v>1086.379</v>
      </c>
      <c r="P22" s="37"/>
      <c r="Q22" s="37"/>
      <c r="R22" s="37"/>
      <c r="S22" s="25"/>
      <c r="T22" s="25"/>
      <c r="U22" s="25"/>
      <c r="V22" s="38">
        <f t="shared" si="4"/>
        <v>-0.021000000000185537</v>
      </c>
      <c r="W22" s="39" t="s">
        <v>68</v>
      </c>
    </row>
    <row r="23" spans="1:23" ht="124.5" customHeight="1">
      <c r="A23" s="22" t="s">
        <v>138</v>
      </c>
      <c r="B23" s="1" t="s">
        <v>8</v>
      </c>
      <c r="C23" s="35">
        <f aca="true" t="shared" si="7" ref="C23:O23">C25+C26</f>
        <v>46.4</v>
      </c>
      <c r="D23" s="35">
        <f t="shared" si="7"/>
        <v>95.76</v>
      </c>
      <c r="E23" s="35">
        <f t="shared" si="7"/>
        <v>7.728</v>
      </c>
      <c r="F23" s="35">
        <f t="shared" si="7"/>
        <v>95.8</v>
      </c>
      <c r="G23" s="35">
        <f t="shared" si="1"/>
        <v>88.072</v>
      </c>
      <c r="H23" s="35">
        <f t="shared" si="7"/>
        <v>83.3</v>
      </c>
      <c r="I23" s="36">
        <f t="shared" si="7"/>
        <v>83.3</v>
      </c>
      <c r="J23" s="36">
        <f t="shared" si="2"/>
        <v>0</v>
      </c>
      <c r="K23" s="36">
        <f t="shared" si="7"/>
        <v>85</v>
      </c>
      <c r="L23" s="36">
        <f t="shared" si="7"/>
        <v>85</v>
      </c>
      <c r="M23" s="36">
        <f t="shared" si="3"/>
        <v>0</v>
      </c>
      <c r="N23" s="36">
        <f t="shared" si="7"/>
        <v>87</v>
      </c>
      <c r="O23" s="36">
        <f t="shared" si="7"/>
        <v>87</v>
      </c>
      <c r="P23" s="37"/>
      <c r="Q23" s="37"/>
      <c r="R23" s="37"/>
      <c r="S23" s="25"/>
      <c r="T23" s="25"/>
      <c r="U23" s="25"/>
      <c r="V23" s="38">
        <f t="shared" si="4"/>
        <v>0</v>
      </c>
      <c r="W23" s="39" t="s">
        <v>69</v>
      </c>
    </row>
    <row r="24" spans="1:23" ht="125.25" customHeight="1" hidden="1">
      <c r="A24" s="9"/>
      <c r="B24" s="4" t="s">
        <v>9</v>
      </c>
      <c r="C24" s="40"/>
      <c r="D24" s="40"/>
      <c r="E24" s="40"/>
      <c r="F24" s="40"/>
      <c r="G24" s="35">
        <f t="shared" si="1"/>
        <v>0</v>
      </c>
      <c r="H24" s="35"/>
      <c r="I24" s="41">
        <v>0</v>
      </c>
      <c r="J24" s="36">
        <f t="shared" si="2"/>
        <v>0</v>
      </c>
      <c r="K24" s="36"/>
      <c r="L24" s="41">
        <v>0</v>
      </c>
      <c r="M24" s="36">
        <f t="shared" si="3"/>
        <v>0</v>
      </c>
      <c r="N24" s="36"/>
      <c r="O24" s="41">
        <v>0</v>
      </c>
      <c r="P24" s="37"/>
      <c r="Q24" s="37"/>
      <c r="R24" s="37"/>
      <c r="S24" s="25"/>
      <c r="T24" s="25"/>
      <c r="U24" s="25"/>
      <c r="V24" s="38">
        <f t="shared" si="4"/>
        <v>0</v>
      </c>
      <c r="W24" s="39"/>
    </row>
    <row r="25" spans="1:23" ht="18" hidden="1">
      <c r="A25" s="9" t="s">
        <v>37</v>
      </c>
      <c r="B25" s="12" t="s">
        <v>10</v>
      </c>
      <c r="C25" s="44"/>
      <c r="D25" s="44"/>
      <c r="E25" s="44">
        <v>0</v>
      </c>
      <c r="F25" s="44">
        <v>0</v>
      </c>
      <c r="G25" s="35">
        <f t="shared" si="1"/>
        <v>0</v>
      </c>
      <c r="H25" s="35"/>
      <c r="I25" s="41">
        <v>0</v>
      </c>
      <c r="J25" s="36">
        <f t="shared" si="2"/>
        <v>0</v>
      </c>
      <c r="K25" s="36"/>
      <c r="L25" s="41">
        <v>0</v>
      </c>
      <c r="M25" s="36">
        <f t="shared" si="3"/>
        <v>0</v>
      </c>
      <c r="N25" s="36"/>
      <c r="O25" s="41">
        <v>0</v>
      </c>
      <c r="P25" s="37"/>
      <c r="Q25" s="37"/>
      <c r="R25" s="37"/>
      <c r="S25" s="25"/>
      <c r="T25" s="25"/>
      <c r="U25" s="25"/>
      <c r="V25" s="38">
        <f t="shared" si="4"/>
        <v>0</v>
      </c>
      <c r="W25" s="39"/>
    </row>
    <row r="26" spans="1:23" ht="80.25" customHeight="1">
      <c r="A26" s="9" t="s">
        <v>67</v>
      </c>
      <c r="B26" s="12" t="s">
        <v>59</v>
      </c>
      <c r="C26" s="44">
        <v>46.4</v>
      </c>
      <c r="D26" s="44">
        <v>95.76</v>
      </c>
      <c r="E26" s="44">
        <v>7.728</v>
      </c>
      <c r="F26" s="44">
        <v>95.8</v>
      </c>
      <c r="G26" s="35">
        <f t="shared" si="1"/>
        <v>88.072</v>
      </c>
      <c r="H26" s="45">
        <v>83.3</v>
      </c>
      <c r="I26" s="46">
        <v>83.3</v>
      </c>
      <c r="J26" s="36">
        <f t="shared" si="2"/>
        <v>0</v>
      </c>
      <c r="K26" s="47">
        <v>85</v>
      </c>
      <c r="L26" s="46">
        <v>85</v>
      </c>
      <c r="M26" s="36">
        <f t="shared" si="3"/>
        <v>0</v>
      </c>
      <c r="N26" s="47">
        <v>87</v>
      </c>
      <c r="O26" s="46">
        <v>87</v>
      </c>
      <c r="P26" s="37"/>
      <c r="Q26" s="37"/>
      <c r="R26" s="37"/>
      <c r="S26" s="25"/>
      <c r="T26" s="25"/>
      <c r="U26" s="25"/>
      <c r="V26" s="38">
        <f t="shared" si="4"/>
        <v>0</v>
      </c>
      <c r="W26" s="39" t="s">
        <v>69</v>
      </c>
    </row>
    <row r="27" spans="1:23" ht="45.75" customHeight="1">
      <c r="A27" s="22" t="s">
        <v>139</v>
      </c>
      <c r="B27" s="1" t="s">
        <v>11</v>
      </c>
      <c r="C27" s="43">
        <v>29853</v>
      </c>
      <c r="D27" s="43">
        <v>34670.3</v>
      </c>
      <c r="E27" s="43">
        <v>31983.2</v>
      </c>
      <c r="F27" s="43">
        <v>34970.3</v>
      </c>
      <c r="G27" s="35">
        <f t="shared" si="1"/>
        <v>2987.100000000002</v>
      </c>
      <c r="H27" s="45">
        <v>32868.5</v>
      </c>
      <c r="I27" s="48">
        <v>32868.49</v>
      </c>
      <c r="J27" s="36">
        <f t="shared" si="2"/>
        <v>-0.010000000002037268</v>
      </c>
      <c r="K27" s="47">
        <v>34511.9</v>
      </c>
      <c r="L27" s="48">
        <v>34511.914</v>
      </c>
      <c r="M27" s="36">
        <f t="shared" si="3"/>
        <v>0.013999999995576218</v>
      </c>
      <c r="N27" s="47">
        <v>36237.5</v>
      </c>
      <c r="O27" s="48">
        <v>36237.51</v>
      </c>
      <c r="P27" s="37"/>
      <c r="Q27" s="37"/>
      <c r="R27" s="37"/>
      <c r="S27" s="25"/>
      <c r="T27" s="25"/>
      <c r="U27" s="25">
        <v>29908.36</v>
      </c>
      <c r="V27" s="38">
        <f t="shared" si="4"/>
        <v>0.010000000002037268</v>
      </c>
      <c r="W27" s="39" t="s">
        <v>77</v>
      </c>
    </row>
    <row r="28" spans="1:23" ht="34.5">
      <c r="A28" s="22" t="s">
        <v>140</v>
      </c>
      <c r="B28" s="13" t="s">
        <v>12</v>
      </c>
      <c r="C28" s="49">
        <v>236.6</v>
      </c>
      <c r="D28" s="49">
        <v>432.169</v>
      </c>
      <c r="E28" s="49">
        <v>187</v>
      </c>
      <c r="F28" s="49">
        <v>368.6</v>
      </c>
      <c r="G28" s="35">
        <f t="shared" si="1"/>
        <v>181.60000000000002</v>
      </c>
      <c r="H28" s="35">
        <v>520.5</v>
      </c>
      <c r="I28" s="36">
        <v>520.5</v>
      </c>
      <c r="J28" s="36">
        <f t="shared" si="2"/>
        <v>0</v>
      </c>
      <c r="K28" s="36">
        <v>520.5</v>
      </c>
      <c r="L28" s="36">
        <v>520.5</v>
      </c>
      <c r="M28" s="36">
        <f t="shared" si="3"/>
        <v>0</v>
      </c>
      <c r="N28" s="36">
        <v>520.5</v>
      </c>
      <c r="O28" s="36">
        <v>520.5</v>
      </c>
      <c r="P28" s="37"/>
      <c r="Q28" s="37"/>
      <c r="R28" s="37"/>
      <c r="S28" s="25"/>
      <c r="T28" s="25"/>
      <c r="U28" s="25"/>
      <c r="V28" s="38">
        <f t="shared" si="4"/>
        <v>0</v>
      </c>
      <c r="W28" s="39" t="s">
        <v>70</v>
      </c>
    </row>
    <row r="29" spans="1:23" ht="34.5">
      <c r="A29" s="22" t="s">
        <v>141</v>
      </c>
      <c r="B29" s="1" t="s">
        <v>13</v>
      </c>
      <c r="C29" s="35">
        <f>C30+C31+C32</f>
        <v>9974.6</v>
      </c>
      <c r="D29" s="35">
        <f>D30+D31+D32</f>
        <v>13650.3</v>
      </c>
      <c r="E29" s="35">
        <f>E30+E31+E32</f>
        <v>16704.7</v>
      </c>
      <c r="F29" s="35">
        <f>F30+F31+F32</f>
        <v>16863.3</v>
      </c>
      <c r="G29" s="35">
        <f t="shared" si="1"/>
        <v>158.59999999999854</v>
      </c>
      <c r="H29" s="35">
        <f>H30+H31+H32</f>
        <v>840</v>
      </c>
      <c r="I29" s="36">
        <f>I30+I31+I32</f>
        <v>840</v>
      </c>
      <c r="J29" s="36">
        <f t="shared" si="2"/>
        <v>0</v>
      </c>
      <c r="K29" s="36">
        <f>K30+K31</f>
        <v>500</v>
      </c>
      <c r="L29" s="36">
        <f>L30+L31</f>
        <v>500</v>
      </c>
      <c r="M29" s="36">
        <f t="shared" si="3"/>
        <v>0</v>
      </c>
      <c r="N29" s="36">
        <f>N30+N31</f>
        <v>500</v>
      </c>
      <c r="O29" s="36">
        <f>O30+O31</f>
        <v>500</v>
      </c>
      <c r="P29" s="35">
        <f>P30+P31+P32</f>
        <v>0</v>
      </c>
      <c r="Q29" s="37">
        <f>I29-P29</f>
        <v>840</v>
      </c>
      <c r="R29" s="37">
        <f>I29-E29</f>
        <v>-15864.7</v>
      </c>
      <c r="S29" s="25"/>
      <c r="T29" s="25"/>
      <c r="U29" s="25"/>
      <c r="V29" s="38">
        <f t="shared" si="4"/>
        <v>0</v>
      </c>
      <c r="W29" s="39" t="s">
        <v>68</v>
      </c>
    </row>
    <row r="30" spans="1:23" ht="122.25" customHeight="1">
      <c r="A30" s="9" t="s">
        <v>142</v>
      </c>
      <c r="B30" s="5" t="s">
        <v>48</v>
      </c>
      <c r="C30" s="40">
        <v>1282.7</v>
      </c>
      <c r="D30" s="40">
        <v>428</v>
      </c>
      <c r="E30" s="40">
        <v>428</v>
      </c>
      <c r="F30" s="40">
        <v>428</v>
      </c>
      <c r="G30" s="35">
        <f t="shared" si="1"/>
        <v>0</v>
      </c>
      <c r="H30" s="35">
        <v>340</v>
      </c>
      <c r="I30" s="41">
        <v>340</v>
      </c>
      <c r="J30" s="36">
        <f t="shared" si="2"/>
        <v>0</v>
      </c>
      <c r="K30" s="36">
        <v>0</v>
      </c>
      <c r="L30" s="41">
        <v>0</v>
      </c>
      <c r="M30" s="36">
        <f t="shared" si="3"/>
        <v>0</v>
      </c>
      <c r="N30" s="36">
        <v>0</v>
      </c>
      <c r="O30" s="41">
        <v>0</v>
      </c>
      <c r="P30" s="37"/>
      <c r="Q30" s="37"/>
      <c r="R30" s="37"/>
      <c r="S30" s="25"/>
      <c r="T30" s="25"/>
      <c r="U30" s="25"/>
      <c r="V30" s="38">
        <f t="shared" si="4"/>
        <v>0</v>
      </c>
      <c r="W30" s="39" t="s">
        <v>68</v>
      </c>
    </row>
    <row r="31" spans="1:23" ht="84.75" customHeight="1">
      <c r="A31" s="9" t="s">
        <v>143</v>
      </c>
      <c r="B31" s="4" t="s">
        <v>49</v>
      </c>
      <c r="C31" s="40">
        <v>8691.9</v>
      </c>
      <c r="D31" s="40">
        <v>13222.3</v>
      </c>
      <c r="E31" s="40">
        <v>16276.7</v>
      </c>
      <c r="F31" s="40">
        <v>16435.3</v>
      </c>
      <c r="G31" s="35">
        <f t="shared" si="1"/>
        <v>158.59999999999854</v>
      </c>
      <c r="H31" s="35">
        <v>500</v>
      </c>
      <c r="I31" s="41">
        <v>500</v>
      </c>
      <c r="J31" s="36">
        <f t="shared" si="2"/>
        <v>0</v>
      </c>
      <c r="K31" s="36">
        <v>500</v>
      </c>
      <c r="L31" s="41">
        <v>500</v>
      </c>
      <c r="M31" s="36">
        <f t="shared" si="3"/>
        <v>0</v>
      </c>
      <c r="N31" s="36">
        <v>500</v>
      </c>
      <c r="O31" s="41">
        <v>500</v>
      </c>
      <c r="P31" s="37"/>
      <c r="Q31" s="37"/>
      <c r="R31" s="37"/>
      <c r="S31" s="25"/>
      <c r="T31" s="25"/>
      <c r="U31" s="25"/>
      <c r="V31" s="38">
        <f t="shared" si="4"/>
        <v>0</v>
      </c>
      <c r="W31" s="39" t="s">
        <v>68</v>
      </c>
    </row>
    <row r="32" spans="1:23" ht="125.25" customHeight="1" hidden="1">
      <c r="A32" s="23" t="s">
        <v>51</v>
      </c>
      <c r="B32" s="18" t="s">
        <v>52</v>
      </c>
      <c r="C32" s="50"/>
      <c r="D32" s="50"/>
      <c r="E32" s="50"/>
      <c r="F32" s="50"/>
      <c r="G32" s="35">
        <f t="shared" si="1"/>
        <v>0</v>
      </c>
      <c r="H32" s="35"/>
      <c r="I32" s="41">
        <v>0</v>
      </c>
      <c r="J32" s="36">
        <f t="shared" si="2"/>
        <v>0</v>
      </c>
      <c r="K32" s="36"/>
      <c r="L32" s="41"/>
      <c r="M32" s="36">
        <f t="shared" si="3"/>
        <v>0</v>
      </c>
      <c r="N32" s="36"/>
      <c r="O32" s="41"/>
      <c r="P32" s="37"/>
      <c r="Q32" s="37"/>
      <c r="R32" s="37"/>
      <c r="S32" s="25"/>
      <c r="T32" s="25"/>
      <c r="U32" s="25"/>
      <c r="V32" s="38">
        <f t="shared" si="4"/>
        <v>0</v>
      </c>
      <c r="W32" s="39"/>
    </row>
    <row r="33" spans="1:23" ht="45" customHeight="1">
      <c r="A33" s="9" t="s">
        <v>144</v>
      </c>
      <c r="B33" s="14" t="s">
        <v>60</v>
      </c>
      <c r="C33" s="32">
        <v>4514.4</v>
      </c>
      <c r="D33" s="32">
        <v>20283.5</v>
      </c>
      <c r="E33" s="32">
        <v>20961</v>
      </c>
      <c r="F33" s="43">
        <v>21004.5</v>
      </c>
      <c r="G33" s="35">
        <f t="shared" si="1"/>
        <v>43.5</v>
      </c>
      <c r="H33" s="35">
        <v>1200</v>
      </c>
      <c r="I33" s="36">
        <v>1200</v>
      </c>
      <c r="J33" s="36">
        <f t="shared" si="2"/>
        <v>0</v>
      </c>
      <c r="K33" s="36">
        <v>1200</v>
      </c>
      <c r="L33" s="41">
        <v>1200</v>
      </c>
      <c r="M33" s="36">
        <f t="shared" si="3"/>
        <v>0</v>
      </c>
      <c r="N33" s="36">
        <v>1200</v>
      </c>
      <c r="O33" s="36">
        <v>1200</v>
      </c>
      <c r="P33" s="37"/>
      <c r="Q33" s="37"/>
      <c r="R33" s="37"/>
      <c r="S33" s="25"/>
      <c r="T33" s="25"/>
      <c r="U33" s="25"/>
      <c r="V33" s="38">
        <f t="shared" si="4"/>
        <v>0</v>
      </c>
      <c r="W33" s="39" t="s">
        <v>78</v>
      </c>
    </row>
    <row r="34" spans="1:23" ht="125.25" customHeight="1" hidden="1">
      <c r="A34" s="9" t="s">
        <v>38</v>
      </c>
      <c r="B34" s="4" t="s">
        <v>50</v>
      </c>
      <c r="C34" s="43"/>
      <c r="D34" s="43"/>
      <c r="E34" s="43"/>
      <c r="F34" s="43"/>
      <c r="G34" s="35">
        <f t="shared" si="1"/>
        <v>0</v>
      </c>
      <c r="H34" s="35"/>
      <c r="I34" s="36">
        <v>0</v>
      </c>
      <c r="J34" s="36">
        <f t="shared" si="2"/>
        <v>0</v>
      </c>
      <c r="K34" s="36"/>
      <c r="L34" s="41">
        <v>0</v>
      </c>
      <c r="M34" s="36">
        <f t="shared" si="3"/>
        <v>0</v>
      </c>
      <c r="N34" s="36"/>
      <c r="O34" s="36">
        <v>0</v>
      </c>
      <c r="P34" s="37"/>
      <c r="Q34" s="38"/>
      <c r="R34" s="37"/>
      <c r="S34" s="25"/>
      <c r="T34" s="25"/>
      <c r="U34" s="25"/>
      <c r="V34" s="38">
        <f t="shared" si="4"/>
        <v>0</v>
      </c>
      <c r="W34" s="39"/>
    </row>
    <row r="35" spans="1:23" ht="43.5" customHeight="1">
      <c r="A35" s="9" t="s">
        <v>145</v>
      </c>
      <c r="B35" s="4" t="s">
        <v>80</v>
      </c>
      <c r="C35" s="43">
        <v>152.8</v>
      </c>
      <c r="D35" s="43">
        <v>16</v>
      </c>
      <c r="E35" s="43">
        <v>1.5</v>
      </c>
      <c r="F35" s="43">
        <v>16</v>
      </c>
      <c r="G35" s="35">
        <f t="shared" si="1"/>
        <v>14.5</v>
      </c>
      <c r="H35" s="35">
        <v>16</v>
      </c>
      <c r="I35" s="36">
        <v>16</v>
      </c>
      <c r="J35" s="36">
        <f t="shared" si="2"/>
        <v>0</v>
      </c>
      <c r="K35" s="36">
        <v>16</v>
      </c>
      <c r="L35" s="41">
        <v>16</v>
      </c>
      <c r="M35" s="36">
        <f t="shared" si="3"/>
        <v>0</v>
      </c>
      <c r="N35" s="36">
        <v>16</v>
      </c>
      <c r="O35" s="36">
        <v>16</v>
      </c>
      <c r="P35" s="37"/>
      <c r="Q35" s="38"/>
      <c r="R35" s="37"/>
      <c r="S35" s="25"/>
      <c r="T35" s="25"/>
      <c r="U35" s="25"/>
      <c r="V35" s="38">
        <f t="shared" si="4"/>
        <v>0</v>
      </c>
      <c r="W35" s="39" t="s">
        <v>79</v>
      </c>
    </row>
    <row r="36" spans="1:23" ht="18">
      <c r="A36" s="22" t="s">
        <v>35</v>
      </c>
      <c r="B36" s="1" t="s">
        <v>14</v>
      </c>
      <c r="C36" s="35">
        <f aca="true" t="shared" si="8" ref="C36:O36">C10+C17</f>
        <v>222830.59957999998</v>
      </c>
      <c r="D36" s="35">
        <f t="shared" si="8"/>
        <v>234915.03100000002</v>
      </c>
      <c r="E36" s="35">
        <f t="shared" si="8"/>
        <v>260257.22799999997</v>
      </c>
      <c r="F36" s="35">
        <f t="shared" si="8"/>
        <v>279253.0363636364</v>
      </c>
      <c r="G36" s="35">
        <f t="shared" si="1"/>
        <v>18995.808363636403</v>
      </c>
      <c r="H36" s="35">
        <f t="shared" si="8"/>
        <v>237572.40000000002</v>
      </c>
      <c r="I36" s="36">
        <f t="shared" si="8"/>
        <v>241514.71394</v>
      </c>
      <c r="J36" s="36">
        <f t="shared" si="2"/>
        <v>3942.3139399999636</v>
      </c>
      <c r="K36" s="36">
        <f t="shared" si="8"/>
        <v>245679.7</v>
      </c>
      <c r="L36" s="36">
        <f t="shared" si="8"/>
        <v>249837.4558813</v>
      </c>
      <c r="M36" s="36">
        <f t="shared" si="3"/>
        <v>4157.755881299992</v>
      </c>
      <c r="N36" s="36">
        <f t="shared" si="8"/>
        <v>253561.40000000002</v>
      </c>
      <c r="O36" s="36">
        <f t="shared" si="8"/>
        <v>257980.94408043858</v>
      </c>
      <c r="P36" s="35"/>
      <c r="Q36" s="38"/>
      <c r="R36" s="37"/>
      <c r="S36" s="25"/>
      <c r="T36" s="25"/>
      <c r="U36" s="25"/>
      <c r="V36" s="38">
        <f t="shared" si="4"/>
        <v>4419.544080438558</v>
      </c>
      <c r="W36" s="39"/>
    </row>
    <row r="37" spans="1:23" ht="18">
      <c r="A37" s="22" t="s">
        <v>39</v>
      </c>
      <c r="B37" s="1" t="s">
        <v>15</v>
      </c>
      <c r="C37" s="35" t="e">
        <f>C40+C43+#REF!+C53+C72+C74+C75</f>
        <v>#REF!</v>
      </c>
      <c r="D37" s="35">
        <f>D40+D43+D53+D72+D74</f>
        <v>0</v>
      </c>
      <c r="E37" s="35">
        <f>E40+E43+E53+E72+E74</f>
        <v>0</v>
      </c>
      <c r="F37" s="35">
        <f>F40+F43+F53+F72+F74</f>
        <v>0</v>
      </c>
      <c r="G37" s="35">
        <f t="shared" si="1"/>
        <v>0</v>
      </c>
      <c r="H37" s="35"/>
      <c r="I37" s="35">
        <f>I40+I43+I53+I72</f>
        <v>253666.18284999998</v>
      </c>
      <c r="J37" s="35">
        <f aca="true" t="shared" si="9" ref="J37:O37">J40+J43+J53+J72</f>
        <v>247148.83884999997</v>
      </c>
      <c r="K37" s="35">
        <f t="shared" si="9"/>
        <v>0</v>
      </c>
      <c r="L37" s="35">
        <f t="shared" si="9"/>
        <v>24655.039</v>
      </c>
      <c r="M37" s="35">
        <f t="shared" si="9"/>
        <v>3172.95</v>
      </c>
      <c r="N37" s="35">
        <f t="shared" si="9"/>
        <v>3172.95</v>
      </c>
      <c r="O37" s="35">
        <f t="shared" si="9"/>
        <v>1943.039</v>
      </c>
      <c r="P37" s="37"/>
      <c r="Q37" s="38"/>
      <c r="R37" s="37"/>
      <c r="S37" s="25"/>
      <c r="T37" s="25"/>
      <c r="U37" s="25"/>
      <c r="V37" s="38">
        <f t="shared" si="4"/>
        <v>-1229.9109999999998</v>
      </c>
      <c r="W37" s="39"/>
    </row>
    <row r="38" spans="1:23" ht="34.5">
      <c r="A38" s="22" t="s">
        <v>66</v>
      </c>
      <c r="B38" s="1" t="s">
        <v>65</v>
      </c>
      <c r="C38" s="45"/>
      <c r="D38" s="45"/>
      <c r="E38" s="45"/>
      <c r="F38" s="45"/>
      <c r="G38" s="35">
        <f t="shared" si="1"/>
        <v>0</v>
      </c>
      <c r="H38" s="35"/>
      <c r="I38" s="35">
        <f>I40+I43+I53+I72</f>
        <v>253666.18284999998</v>
      </c>
      <c r="J38" s="35">
        <f aca="true" t="shared" si="10" ref="J38:W38">J40+J43+J53+J72</f>
        <v>247148.83884999997</v>
      </c>
      <c r="K38" s="35">
        <f t="shared" si="10"/>
        <v>0</v>
      </c>
      <c r="L38" s="35">
        <f t="shared" si="10"/>
        <v>24655.039</v>
      </c>
      <c r="M38" s="35">
        <f t="shared" si="10"/>
        <v>3172.95</v>
      </c>
      <c r="N38" s="35">
        <f t="shared" si="10"/>
        <v>3172.95</v>
      </c>
      <c r="O38" s="35">
        <f t="shared" si="10"/>
        <v>1943.039</v>
      </c>
      <c r="P38" s="35">
        <f t="shared" si="10"/>
        <v>0</v>
      </c>
      <c r="Q38" s="35">
        <f t="shared" si="10"/>
        <v>0</v>
      </c>
      <c r="R38" s="35">
        <f t="shared" si="10"/>
        <v>0</v>
      </c>
      <c r="S38" s="35">
        <f t="shared" si="10"/>
        <v>0</v>
      </c>
      <c r="T38" s="35">
        <f t="shared" si="10"/>
        <v>0</v>
      </c>
      <c r="U38" s="35">
        <f t="shared" si="10"/>
        <v>0</v>
      </c>
      <c r="V38" s="35">
        <f t="shared" si="10"/>
        <v>-1229.9109999999998</v>
      </c>
      <c r="W38" s="35">
        <f t="shared" si="10"/>
        <v>0</v>
      </c>
    </row>
    <row r="39" spans="1:23" ht="18">
      <c r="A39" s="9"/>
      <c r="B39" s="4" t="s">
        <v>16</v>
      </c>
      <c r="C39" s="40"/>
      <c r="D39" s="40"/>
      <c r="E39" s="40"/>
      <c r="F39" s="40"/>
      <c r="G39" s="35">
        <f t="shared" si="1"/>
        <v>0</v>
      </c>
      <c r="H39" s="35"/>
      <c r="I39" s="37"/>
      <c r="J39" s="35">
        <f t="shared" si="2"/>
        <v>0</v>
      </c>
      <c r="K39" s="35"/>
      <c r="L39" s="37"/>
      <c r="M39" s="35"/>
      <c r="N39" s="35"/>
      <c r="O39" s="37"/>
      <c r="P39" s="37"/>
      <c r="Q39" s="38">
        <f>I39-P39</f>
        <v>0</v>
      </c>
      <c r="R39" s="37">
        <f>I39-E39</f>
        <v>0</v>
      </c>
      <c r="S39" s="25"/>
      <c r="T39" s="25"/>
      <c r="U39" s="25"/>
      <c r="V39" s="38">
        <f t="shared" si="4"/>
        <v>0</v>
      </c>
      <c r="W39" s="39"/>
    </row>
    <row r="40" spans="1:23" ht="34.5">
      <c r="A40" s="22" t="s">
        <v>125</v>
      </c>
      <c r="B40" s="1" t="s">
        <v>17</v>
      </c>
      <c r="C40" s="35">
        <f>C41+C42</f>
        <v>63941</v>
      </c>
      <c r="D40" s="35">
        <f>D41+D42</f>
        <v>0</v>
      </c>
      <c r="E40" s="35">
        <f>E41+E42</f>
        <v>0</v>
      </c>
      <c r="F40" s="35">
        <f>F41+F42</f>
        <v>0</v>
      </c>
      <c r="G40" s="35">
        <f t="shared" si="1"/>
        <v>0</v>
      </c>
      <c r="H40" s="35"/>
      <c r="I40" s="35">
        <f>I41+I42</f>
        <v>71887</v>
      </c>
      <c r="J40" s="35">
        <f aca="true" t="shared" si="11" ref="J40:O40">J41+J42</f>
        <v>71887</v>
      </c>
      <c r="K40" s="35">
        <f t="shared" si="11"/>
        <v>0</v>
      </c>
      <c r="L40" s="35">
        <f t="shared" si="11"/>
        <v>0</v>
      </c>
      <c r="M40" s="35">
        <f t="shared" si="11"/>
        <v>0</v>
      </c>
      <c r="N40" s="35">
        <f t="shared" si="11"/>
        <v>0</v>
      </c>
      <c r="O40" s="35">
        <f t="shared" si="11"/>
        <v>0</v>
      </c>
      <c r="P40" s="35">
        <f>P41+P42</f>
        <v>0</v>
      </c>
      <c r="Q40" s="38"/>
      <c r="R40" s="37"/>
      <c r="S40" s="25"/>
      <c r="T40" s="25"/>
      <c r="U40" s="25"/>
      <c r="V40" s="38">
        <f t="shared" si="4"/>
        <v>0</v>
      </c>
      <c r="W40" s="39"/>
    </row>
    <row r="41" spans="1:23" ht="36">
      <c r="A41" s="9" t="s">
        <v>113</v>
      </c>
      <c r="B41" s="4" t="s">
        <v>18</v>
      </c>
      <c r="C41" s="40">
        <v>58048</v>
      </c>
      <c r="D41" s="40"/>
      <c r="E41" s="40"/>
      <c r="F41" s="40"/>
      <c r="G41" s="35">
        <f t="shared" si="1"/>
        <v>0</v>
      </c>
      <c r="H41" s="35"/>
      <c r="I41" s="37">
        <v>37704</v>
      </c>
      <c r="J41" s="35">
        <f t="shared" si="2"/>
        <v>37704</v>
      </c>
      <c r="K41" s="35"/>
      <c r="L41" s="37">
        <v>0</v>
      </c>
      <c r="M41" s="37"/>
      <c r="N41" s="37"/>
      <c r="O41" s="37">
        <v>0</v>
      </c>
      <c r="P41" s="37"/>
      <c r="Q41" s="38"/>
      <c r="R41" s="37"/>
      <c r="S41" s="25"/>
      <c r="T41" s="25"/>
      <c r="U41" s="25"/>
      <c r="V41" s="38">
        <f t="shared" si="4"/>
        <v>0</v>
      </c>
      <c r="W41" s="39" t="s">
        <v>64</v>
      </c>
    </row>
    <row r="42" spans="1:23" ht="36">
      <c r="A42" s="9" t="s">
        <v>114</v>
      </c>
      <c r="B42" s="4" t="s">
        <v>53</v>
      </c>
      <c r="C42" s="40">
        <v>5893</v>
      </c>
      <c r="D42" s="40"/>
      <c r="E42" s="40"/>
      <c r="F42" s="40"/>
      <c r="G42" s="35">
        <f t="shared" si="1"/>
        <v>0</v>
      </c>
      <c r="H42" s="35"/>
      <c r="I42" s="37">
        <v>34183</v>
      </c>
      <c r="J42" s="35">
        <f t="shared" si="2"/>
        <v>34183</v>
      </c>
      <c r="K42" s="35"/>
      <c r="L42" s="37">
        <v>0</v>
      </c>
      <c r="M42" s="37"/>
      <c r="N42" s="37"/>
      <c r="O42" s="37">
        <v>0</v>
      </c>
      <c r="P42" s="37"/>
      <c r="Q42" s="38"/>
      <c r="R42" s="37"/>
      <c r="S42" s="25"/>
      <c r="T42" s="25"/>
      <c r="U42" s="25"/>
      <c r="V42" s="38">
        <f t="shared" si="4"/>
        <v>0</v>
      </c>
      <c r="W42" s="39"/>
    </row>
    <row r="43" spans="1:23" ht="34.5">
      <c r="A43" s="22" t="s">
        <v>126</v>
      </c>
      <c r="B43" s="1" t="s">
        <v>19</v>
      </c>
      <c r="C43" s="43">
        <v>126862.18</v>
      </c>
      <c r="D43" s="43"/>
      <c r="E43" s="35"/>
      <c r="F43" s="35"/>
      <c r="G43" s="35">
        <f t="shared" si="1"/>
        <v>0</v>
      </c>
      <c r="H43" s="35"/>
      <c r="I43" s="35">
        <f>I44+I45+I46+I47+I48+I49+I50+I51+I52</f>
        <v>22569.734</v>
      </c>
      <c r="J43" s="35">
        <f aca="true" t="shared" si="12" ref="J43:O43">J44+J45+J46+J47+J48+J49+J50+J51+J52</f>
        <v>22569.734</v>
      </c>
      <c r="K43" s="35">
        <f t="shared" si="12"/>
        <v>0</v>
      </c>
      <c r="L43" s="35">
        <f t="shared" si="12"/>
        <v>3969</v>
      </c>
      <c r="M43" s="35">
        <f t="shared" si="12"/>
        <v>0</v>
      </c>
      <c r="N43" s="35">
        <f t="shared" si="12"/>
        <v>0</v>
      </c>
      <c r="O43" s="35">
        <f t="shared" si="12"/>
        <v>220</v>
      </c>
      <c r="P43" s="37"/>
      <c r="Q43" s="38"/>
      <c r="R43" s="37"/>
      <c r="S43" s="25"/>
      <c r="T43" s="25"/>
      <c r="U43" s="25"/>
      <c r="V43" s="38">
        <f t="shared" si="4"/>
        <v>220</v>
      </c>
      <c r="W43" s="39"/>
    </row>
    <row r="44" spans="1:23" ht="136.5" customHeight="1">
      <c r="A44" s="9" t="s">
        <v>115</v>
      </c>
      <c r="B44" s="6" t="s">
        <v>106</v>
      </c>
      <c r="C44" s="27"/>
      <c r="D44" s="27"/>
      <c r="E44" s="27"/>
      <c r="F44" s="27"/>
      <c r="G44" s="35">
        <f t="shared" si="1"/>
        <v>0</v>
      </c>
      <c r="H44" s="35"/>
      <c r="I44" s="37">
        <v>15000</v>
      </c>
      <c r="J44" s="35">
        <f t="shared" si="2"/>
        <v>15000</v>
      </c>
      <c r="K44" s="35"/>
      <c r="L44" s="37">
        <v>0</v>
      </c>
      <c r="M44" s="35"/>
      <c r="N44" s="35"/>
      <c r="O44" s="37">
        <v>0</v>
      </c>
      <c r="P44" s="37"/>
      <c r="Q44" s="38"/>
      <c r="R44" s="37"/>
      <c r="S44" s="25"/>
      <c r="T44" s="25"/>
      <c r="U44" s="25"/>
      <c r="V44" s="38">
        <f t="shared" si="4"/>
        <v>0</v>
      </c>
      <c r="W44" s="39"/>
    </row>
    <row r="45" spans="1:23" ht="90">
      <c r="A45" s="9" t="s">
        <v>98</v>
      </c>
      <c r="B45" s="8" t="s">
        <v>97</v>
      </c>
      <c r="C45" s="38"/>
      <c r="D45" s="38"/>
      <c r="E45" s="38"/>
      <c r="F45" s="38"/>
      <c r="G45" s="35">
        <f t="shared" si="1"/>
        <v>0</v>
      </c>
      <c r="H45" s="35"/>
      <c r="I45" s="37">
        <v>435</v>
      </c>
      <c r="J45" s="35">
        <f t="shared" si="2"/>
        <v>435</v>
      </c>
      <c r="K45" s="35"/>
      <c r="L45" s="37">
        <v>0</v>
      </c>
      <c r="M45" s="37"/>
      <c r="N45" s="37"/>
      <c r="O45" s="37">
        <v>0</v>
      </c>
      <c r="P45" s="37"/>
      <c r="Q45" s="38"/>
      <c r="R45" s="37"/>
      <c r="S45" s="25"/>
      <c r="T45" s="25"/>
      <c r="U45" s="25"/>
      <c r="V45" s="38">
        <f t="shared" si="4"/>
        <v>0</v>
      </c>
      <c r="W45" s="39"/>
    </row>
    <row r="46" spans="1:23" ht="72">
      <c r="A46" s="9" t="s">
        <v>98</v>
      </c>
      <c r="B46" s="4" t="s">
        <v>99</v>
      </c>
      <c r="C46" s="40"/>
      <c r="D46" s="40"/>
      <c r="E46" s="40"/>
      <c r="F46" s="40"/>
      <c r="G46" s="35">
        <f t="shared" si="1"/>
        <v>0</v>
      </c>
      <c r="H46" s="35"/>
      <c r="I46" s="37">
        <v>813</v>
      </c>
      <c r="J46" s="35">
        <f t="shared" si="2"/>
        <v>813</v>
      </c>
      <c r="K46" s="35"/>
      <c r="L46" s="37">
        <v>0</v>
      </c>
      <c r="M46" s="37"/>
      <c r="N46" s="37"/>
      <c r="O46" s="37">
        <v>0</v>
      </c>
      <c r="P46" s="37"/>
      <c r="Q46" s="38"/>
      <c r="R46" s="37"/>
      <c r="S46" s="25"/>
      <c r="T46" s="25"/>
      <c r="U46" s="25"/>
      <c r="V46" s="38">
        <f t="shared" si="4"/>
        <v>0</v>
      </c>
      <c r="W46" s="39"/>
    </row>
    <row r="47" spans="1:23" ht="122.25" customHeight="1">
      <c r="A47" s="9" t="s">
        <v>98</v>
      </c>
      <c r="B47" s="4" t="s">
        <v>100</v>
      </c>
      <c r="C47" s="40"/>
      <c r="D47" s="40"/>
      <c r="E47" s="40"/>
      <c r="F47" s="40"/>
      <c r="G47" s="35">
        <f t="shared" si="1"/>
        <v>0</v>
      </c>
      <c r="H47" s="35"/>
      <c r="I47" s="37">
        <v>118</v>
      </c>
      <c r="J47" s="35">
        <f t="shared" si="2"/>
        <v>118</v>
      </c>
      <c r="K47" s="35"/>
      <c r="L47" s="37">
        <v>0</v>
      </c>
      <c r="M47" s="37"/>
      <c r="N47" s="37"/>
      <c r="O47" s="37">
        <v>0</v>
      </c>
      <c r="P47" s="37"/>
      <c r="Q47" s="38"/>
      <c r="R47" s="37"/>
      <c r="S47" s="25"/>
      <c r="T47" s="25"/>
      <c r="U47" s="25"/>
      <c r="V47" s="38">
        <f t="shared" si="4"/>
        <v>0</v>
      </c>
      <c r="W47" s="39"/>
    </row>
    <row r="48" spans="1:23" ht="62.25" customHeight="1">
      <c r="A48" s="9" t="s">
        <v>98</v>
      </c>
      <c r="B48" s="4" t="s">
        <v>101</v>
      </c>
      <c r="C48" s="40"/>
      <c r="D48" s="40"/>
      <c r="E48" s="40"/>
      <c r="F48" s="40"/>
      <c r="G48" s="35"/>
      <c r="H48" s="35"/>
      <c r="I48" s="37">
        <v>0</v>
      </c>
      <c r="J48" s="35">
        <f t="shared" si="2"/>
        <v>0</v>
      </c>
      <c r="K48" s="35"/>
      <c r="L48" s="37">
        <v>0</v>
      </c>
      <c r="M48" s="37"/>
      <c r="N48" s="37"/>
      <c r="O48" s="37">
        <v>0</v>
      </c>
      <c r="P48" s="37"/>
      <c r="Q48" s="38"/>
      <c r="R48" s="37"/>
      <c r="S48" s="25"/>
      <c r="T48" s="25"/>
      <c r="U48" s="25"/>
      <c r="V48" s="38">
        <f t="shared" si="4"/>
        <v>0</v>
      </c>
      <c r="W48" s="39"/>
    </row>
    <row r="49" spans="1:23" ht="111" customHeight="1">
      <c r="A49" s="9" t="s">
        <v>98</v>
      </c>
      <c r="B49" s="4" t="s">
        <v>105</v>
      </c>
      <c r="C49" s="40"/>
      <c r="D49" s="40"/>
      <c r="E49" s="40"/>
      <c r="F49" s="40"/>
      <c r="G49" s="35"/>
      <c r="H49" s="35"/>
      <c r="I49" s="37">
        <v>2279.734</v>
      </c>
      <c r="J49" s="35">
        <f>I49-H49</f>
        <v>2279.734</v>
      </c>
      <c r="K49" s="35"/>
      <c r="L49" s="37">
        <v>0</v>
      </c>
      <c r="M49" s="37"/>
      <c r="N49" s="37"/>
      <c r="O49" s="37">
        <v>0</v>
      </c>
      <c r="P49" s="37"/>
      <c r="Q49" s="38"/>
      <c r="R49" s="37"/>
      <c r="S49" s="25"/>
      <c r="T49" s="25"/>
      <c r="U49" s="25"/>
      <c r="V49" s="38"/>
      <c r="W49" s="39"/>
    </row>
    <row r="50" spans="1:23" ht="72.75" customHeight="1">
      <c r="A50" s="9" t="s">
        <v>127</v>
      </c>
      <c r="B50" s="4" t="s">
        <v>102</v>
      </c>
      <c r="C50" s="40"/>
      <c r="D50" s="40"/>
      <c r="E50" s="40"/>
      <c r="F50" s="40"/>
      <c r="G50" s="35"/>
      <c r="H50" s="35"/>
      <c r="I50" s="37">
        <v>0</v>
      </c>
      <c r="J50" s="35">
        <f t="shared" si="2"/>
        <v>0</v>
      </c>
      <c r="K50" s="35"/>
      <c r="L50" s="37">
        <v>0</v>
      </c>
      <c r="M50" s="37"/>
      <c r="N50" s="37"/>
      <c r="O50" s="37">
        <v>0</v>
      </c>
      <c r="P50" s="37"/>
      <c r="Q50" s="38"/>
      <c r="R50" s="37"/>
      <c r="S50" s="25"/>
      <c r="T50" s="25"/>
      <c r="U50" s="25"/>
      <c r="V50" s="38">
        <f t="shared" si="4"/>
        <v>0</v>
      </c>
      <c r="W50" s="39"/>
    </row>
    <row r="51" spans="1:23" ht="66" customHeight="1">
      <c r="A51" s="9" t="s">
        <v>112</v>
      </c>
      <c r="B51" s="4" t="s">
        <v>103</v>
      </c>
      <c r="C51" s="40"/>
      <c r="D51" s="40"/>
      <c r="E51" s="40"/>
      <c r="F51" s="40"/>
      <c r="G51" s="35"/>
      <c r="H51" s="35"/>
      <c r="I51" s="37">
        <v>204</v>
      </c>
      <c r="J51" s="35">
        <f t="shared" si="2"/>
        <v>204</v>
      </c>
      <c r="K51" s="35"/>
      <c r="L51" s="37">
        <v>204</v>
      </c>
      <c r="M51" s="37"/>
      <c r="N51" s="37"/>
      <c r="O51" s="37">
        <v>220</v>
      </c>
      <c r="P51" s="37"/>
      <c r="Q51" s="38"/>
      <c r="R51" s="37"/>
      <c r="S51" s="25"/>
      <c r="T51" s="25"/>
      <c r="U51" s="25"/>
      <c r="V51" s="38">
        <f t="shared" si="4"/>
        <v>220</v>
      </c>
      <c r="W51" s="39"/>
    </row>
    <row r="52" spans="1:23" ht="94.5" customHeight="1">
      <c r="A52" s="9" t="s">
        <v>111</v>
      </c>
      <c r="B52" s="4" t="s">
        <v>104</v>
      </c>
      <c r="C52" s="40"/>
      <c r="D52" s="40"/>
      <c r="E52" s="40"/>
      <c r="F52" s="40"/>
      <c r="G52" s="35"/>
      <c r="H52" s="35"/>
      <c r="I52" s="37">
        <v>3720</v>
      </c>
      <c r="J52" s="35">
        <f t="shared" si="2"/>
        <v>3720</v>
      </c>
      <c r="K52" s="35"/>
      <c r="L52" s="37">
        <v>3765</v>
      </c>
      <c r="M52" s="37"/>
      <c r="N52" s="37"/>
      <c r="O52" s="37">
        <v>0</v>
      </c>
      <c r="P52" s="37"/>
      <c r="Q52" s="38"/>
      <c r="R52" s="37"/>
      <c r="S52" s="25"/>
      <c r="T52" s="25"/>
      <c r="U52" s="25"/>
      <c r="V52" s="38">
        <f t="shared" si="4"/>
        <v>0</v>
      </c>
      <c r="W52" s="39"/>
    </row>
    <row r="53" spans="1:23" ht="34.5">
      <c r="A53" s="22" t="s">
        <v>116</v>
      </c>
      <c r="B53" s="1" t="s">
        <v>20</v>
      </c>
      <c r="C53" s="35">
        <v>63277.05</v>
      </c>
      <c r="D53" s="35">
        <f>SUM(D61:D71)</f>
        <v>0</v>
      </c>
      <c r="E53" s="35">
        <f>SUM(E61:E71)</f>
        <v>0</v>
      </c>
      <c r="F53" s="35">
        <f>SUM(F61:F71)</f>
        <v>0</v>
      </c>
      <c r="G53" s="35">
        <f t="shared" si="1"/>
        <v>0</v>
      </c>
      <c r="H53" s="35"/>
      <c r="I53" s="35">
        <f>I55+I56+I57+I58+I59+I60+I61+I62+I63+I64+I65+I66+I67+I68+I69+I70+I71</f>
        <v>71663.87299999999</v>
      </c>
      <c r="J53" s="35">
        <f aca="true" t="shared" si="13" ref="J53:O53">J55+J56+J57+J58+J59+J60+J61+J62+J63+J64+J65+J66+J67+J68+J69+J70+J71</f>
        <v>65146.528999999995</v>
      </c>
      <c r="K53" s="35">
        <f t="shared" si="13"/>
        <v>0</v>
      </c>
      <c r="L53" s="35">
        <f t="shared" si="13"/>
        <v>20686.039</v>
      </c>
      <c r="M53" s="35">
        <f t="shared" si="13"/>
        <v>3172.95</v>
      </c>
      <c r="N53" s="35">
        <f t="shared" si="13"/>
        <v>3172.95</v>
      </c>
      <c r="O53" s="35">
        <f t="shared" si="13"/>
        <v>1723.039</v>
      </c>
      <c r="P53" s="37"/>
      <c r="Q53" s="38"/>
      <c r="R53" s="37"/>
      <c r="S53" s="25"/>
      <c r="T53" s="25"/>
      <c r="U53" s="25"/>
      <c r="V53" s="38">
        <f t="shared" si="4"/>
        <v>-1449.9109999999998</v>
      </c>
      <c r="W53" s="39"/>
    </row>
    <row r="54" spans="1:23" ht="18" hidden="1">
      <c r="A54" s="7"/>
      <c r="B54" s="4"/>
      <c r="C54" s="40"/>
      <c r="D54" s="40"/>
      <c r="E54" s="40"/>
      <c r="F54" s="40"/>
      <c r="G54" s="35">
        <f t="shared" si="1"/>
        <v>0</v>
      </c>
      <c r="H54" s="35"/>
      <c r="I54" s="37">
        <v>0</v>
      </c>
      <c r="J54" s="35">
        <f t="shared" si="2"/>
        <v>0</v>
      </c>
      <c r="K54" s="35"/>
      <c r="L54" s="37">
        <f>SUM(L62:L72)</f>
        <v>20006.039</v>
      </c>
      <c r="M54" s="35"/>
      <c r="N54" s="35"/>
      <c r="O54" s="37">
        <v>0</v>
      </c>
      <c r="P54" s="37"/>
      <c r="Q54" s="38"/>
      <c r="R54" s="37"/>
      <c r="S54" s="25"/>
      <c r="T54" s="25"/>
      <c r="U54" s="25"/>
      <c r="V54" s="38">
        <f t="shared" si="4"/>
        <v>0</v>
      </c>
      <c r="W54" s="39"/>
    </row>
    <row r="55" spans="1:23" ht="113.25" customHeight="1">
      <c r="A55" s="20" t="s">
        <v>117</v>
      </c>
      <c r="B55" s="4" t="s">
        <v>23</v>
      </c>
      <c r="C55" s="40"/>
      <c r="D55" s="40"/>
      <c r="E55" s="40"/>
      <c r="F55" s="40"/>
      <c r="G55" s="35">
        <f>F55-E55</f>
        <v>0</v>
      </c>
      <c r="H55" s="35"/>
      <c r="I55" s="37">
        <v>3172.95</v>
      </c>
      <c r="J55" s="35">
        <f>I55-H55</f>
        <v>3172.95</v>
      </c>
      <c r="K55" s="35"/>
      <c r="L55" s="37">
        <v>0</v>
      </c>
      <c r="M55" s="37">
        <v>3172.95</v>
      </c>
      <c r="N55" s="37">
        <v>3172.95</v>
      </c>
      <c r="O55" s="37">
        <v>0</v>
      </c>
      <c r="P55" s="37"/>
      <c r="Q55" s="38"/>
      <c r="R55" s="37"/>
      <c r="S55" s="25"/>
      <c r="T55" s="25"/>
      <c r="U55" s="25"/>
      <c r="V55" s="38"/>
      <c r="W55" s="39"/>
    </row>
    <row r="56" spans="1:23" ht="168" customHeight="1">
      <c r="A56" s="20" t="s">
        <v>117</v>
      </c>
      <c r="B56" s="4" t="s">
        <v>57</v>
      </c>
      <c r="C56" s="40"/>
      <c r="D56" s="40"/>
      <c r="E56" s="40"/>
      <c r="F56" s="40"/>
      <c r="G56" s="35"/>
      <c r="H56" s="35"/>
      <c r="I56" s="37">
        <v>547.7</v>
      </c>
      <c r="J56" s="35"/>
      <c r="K56" s="35"/>
      <c r="L56" s="37">
        <v>0</v>
      </c>
      <c r="M56" s="35"/>
      <c r="N56" s="35"/>
      <c r="O56" s="37">
        <v>0</v>
      </c>
      <c r="P56" s="37"/>
      <c r="Q56" s="38"/>
      <c r="R56" s="37"/>
      <c r="S56" s="25"/>
      <c r="T56" s="25"/>
      <c r="U56" s="25"/>
      <c r="V56" s="38"/>
      <c r="W56" s="39"/>
    </row>
    <row r="57" spans="1:23" ht="141.75" customHeight="1">
      <c r="A57" s="20" t="s">
        <v>117</v>
      </c>
      <c r="B57" s="4" t="s">
        <v>91</v>
      </c>
      <c r="C57" s="40"/>
      <c r="D57" s="40"/>
      <c r="E57" s="40"/>
      <c r="F57" s="40"/>
      <c r="G57" s="35"/>
      <c r="H57" s="35"/>
      <c r="I57" s="37">
        <v>0</v>
      </c>
      <c r="J57" s="35"/>
      <c r="K57" s="35"/>
      <c r="L57" s="37">
        <v>0</v>
      </c>
      <c r="M57" s="35"/>
      <c r="N57" s="35"/>
      <c r="O57" s="37">
        <v>0</v>
      </c>
      <c r="P57" s="37"/>
      <c r="Q57" s="38"/>
      <c r="R57" s="37"/>
      <c r="S57" s="25"/>
      <c r="T57" s="25"/>
      <c r="U57" s="25"/>
      <c r="V57" s="38"/>
      <c r="W57" s="39"/>
    </row>
    <row r="58" spans="1:23" ht="90" customHeight="1">
      <c r="A58" s="20" t="s">
        <v>117</v>
      </c>
      <c r="B58" s="4" t="s">
        <v>92</v>
      </c>
      <c r="C58" s="40"/>
      <c r="D58" s="40"/>
      <c r="E58" s="40"/>
      <c r="F58" s="40"/>
      <c r="G58" s="35"/>
      <c r="H58" s="35"/>
      <c r="I58" s="37">
        <v>401</v>
      </c>
      <c r="J58" s="35"/>
      <c r="K58" s="35"/>
      <c r="L58" s="37">
        <v>0</v>
      </c>
      <c r="M58" s="35"/>
      <c r="N58" s="35"/>
      <c r="O58" s="37">
        <v>0</v>
      </c>
      <c r="P58" s="37"/>
      <c r="Q58" s="38"/>
      <c r="R58" s="37"/>
      <c r="S58" s="25"/>
      <c r="T58" s="25"/>
      <c r="U58" s="25"/>
      <c r="V58" s="38"/>
      <c r="W58" s="39"/>
    </row>
    <row r="59" spans="1:23" ht="36">
      <c r="A59" s="20" t="s">
        <v>117</v>
      </c>
      <c r="B59" s="4" t="s">
        <v>26</v>
      </c>
      <c r="C59" s="40"/>
      <c r="D59" s="40"/>
      <c r="E59" s="40"/>
      <c r="F59" s="40"/>
      <c r="G59" s="35"/>
      <c r="H59" s="35"/>
      <c r="I59" s="37">
        <v>5008.644</v>
      </c>
      <c r="J59" s="35"/>
      <c r="K59" s="35"/>
      <c r="L59" s="37">
        <v>0</v>
      </c>
      <c r="M59" s="35"/>
      <c r="N59" s="35"/>
      <c r="O59" s="37">
        <v>0</v>
      </c>
      <c r="P59" s="37"/>
      <c r="Q59" s="38"/>
      <c r="R59" s="37"/>
      <c r="S59" s="25"/>
      <c r="T59" s="25"/>
      <c r="U59" s="25"/>
      <c r="V59" s="38"/>
      <c r="W59" s="39"/>
    </row>
    <row r="60" spans="1:23" ht="54">
      <c r="A60" s="20" t="s">
        <v>117</v>
      </c>
      <c r="B60" s="4" t="s">
        <v>25</v>
      </c>
      <c r="C60" s="40"/>
      <c r="D60" s="40"/>
      <c r="E60" s="40"/>
      <c r="F60" s="40"/>
      <c r="G60" s="35">
        <f t="shared" si="1"/>
        <v>0</v>
      </c>
      <c r="H60" s="35"/>
      <c r="I60" s="37">
        <v>369</v>
      </c>
      <c r="J60" s="35">
        <f t="shared" si="2"/>
        <v>369</v>
      </c>
      <c r="K60" s="35"/>
      <c r="L60" s="37">
        <v>0</v>
      </c>
      <c r="M60" s="37"/>
      <c r="N60" s="37"/>
      <c r="O60" s="37">
        <v>0</v>
      </c>
      <c r="P60" s="37"/>
      <c r="Q60" s="38"/>
      <c r="R60" s="37"/>
      <c r="S60" s="25"/>
      <c r="T60" s="25"/>
      <c r="U60" s="25"/>
      <c r="V60" s="38">
        <f t="shared" si="4"/>
        <v>0</v>
      </c>
      <c r="W60" s="39"/>
    </row>
    <row r="61" spans="1:23" ht="82.5" customHeight="1">
      <c r="A61" s="9" t="s">
        <v>117</v>
      </c>
      <c r="B61" s="10" t="s">
        <v>22</v>
      </c>
      <c r="C61" s="42"/>
      <c r="D61" s="42"/>
      <c r="E61" s="42"/>
      <c r="F61" s="42"/>
      <c r="G61" s="35">
        <f t="shared" si="1"/>
        <v>0</v>
      </c>
      <c r="H61" s="35"/>
      <c r="I61" s="37">
        <v>680</v>
      </c>
      <c r="J61" s="35">
        <f t="shared" si="2"/>
        <v>680</v>
      </c>
      <c r="K61" s="35"/>
      <c r="L61" s="37">
        <v>680</v>
      </c>
      <c r="M61" s="37"/>
      <c r="N61" s="37"/>
      <c r="O61" s="37">
        <v>680</v>
      </c>
      <c r="P61" s="51"/>
      <c r="Q61" s="38"/>
      <c r="R61" s="37"/>
      <c r="S61" s="25"/>
      <c r="T61" s="25"/>
      <c r="U61" s="25"/>
      <c r="V61" s="38">
        <f t="shared" si="4"/>
        <v>680</v>
      </c>
      <c r="W61" s="39"/>
    </row>
    <row r="62" spans="1:26" ht="60.75" customHeight="1">
      <c r="A62" s="9" t="s">
        <v>117</v>
      </c>
      <c r="B62" s="10" t="s">
        <v>24</v>
      </c>
      <c r="C62" s="42"/>
      <c r="D62" s="42"/>
      <c r="E62" s="42"/>
      <c r="F62" s="42"/>
      <c r="G62" s="35">
        <f t="shared" si="1"/>
        <v>0</v>
      </c>
      <c r="H62" s="35"/>
      <c r="I62" s="37">
        <v>206</v>
      </c>
      <c r="J62" s="35">
        <f t="shared" si="2"/>
        <v>206</v>
      </c>
      <c r="K62" s="35"/>
      <c r="L62" s="37">
        <v>206</v>
      </c>
      <c r="M62" s="37"/>
      <c r="N62" s="37"/>
      <c r="O62" s="37">
        <v>206</v>
      </c>
      <c r="P62" s="51"/>
      <c r="Q62" s="38"/>
      <c r="R62" s="37"/>
      <c r="S62" s="25"/>
      <c r="T62" s="25"/>
      <c r="U62" s="25"/>
      <c r="V62" s="38">
        <f t="shared" si="4"/>
        <v>206</v>
      </c>
      <c r="W62" s="39"/>
      <c r="Z62" s="4"/>
    </row>
    <row r="63" spans="1:23" ht="60.75" customHeight="1">
      <c r="A63" s="9" t="s">
        <v>117</v>
      </c>
      <c r="B63" s="10" t="s">
        <v>21</v>
      </c>
      <c r="C63" s="42"/>
      <c r="D63" s="42"/>
      <c r="E63" s="42"/>
      <c r="F63" s="42"/>
      <c r="G63" s="35"/>
      <c r="H63" s="35"/>
      <c r="I63" s="37">
        <v>560</v>
      </c>
      <c r="J63" s="35"/>
      <c r="K63" s="35"/>
      <c r="L63" s="37">
        <v>560</v>
      </c>
      <c r="M63" s="37"/>
      <c r="N63" s="37"/>
      <c r="O63" s="37">
        <v>560</v>
      </c>
      <c r="P63" s="51"/>
      <c r="Q63" s="38"/>
      <c r="R63" s="37"/>
      <c r="S63" s="25"/>
      <c r="T63" s="25"/>
      <c r="U63" s="25"/>
      <c r="V63" s="38">
        <f t="shared" si="4"/>
        <v>560</v>
      </c>
      <c r="W63" s="39"/>
    </row>
    <row r="64" spans="1:23" ht="71.25" customHeight="1">
      <c r="A64" s="9" t="s">
        <v>117</v>
      </c>
      <c r="B64" s="10" t="s">
        <v>27</v>
      </c>
      <c r="C64" s="42"/>
      <c r="D64" s="42"/>
      <c r="E64" s="42"/>
      <c r="F64" s="42"/>
      <c r="G64" s="35">
        <f t="shared" si="1"/>
        <v>0</v>
      </c>
      <c r="H64" s="35"/>
      <c r="I64" s="37">
        <v>277.039</v>
      </c>
      <c r="J64" s="35">
        <f t="shared" si="2"/>
        <v>277.039</v>
      </c>
      <c r="K64" s="35"/>
      <c r="L64" s="37">
        <v>277.039</v>
      </c>
      <c r="M64" s="37"/>
      <c r="N64" s="37"/>
      <c r="O64" s="37">
        <v>277.039</v>
      </c>
      <c r="P64" s="51"/>
      <c r="Q64" s="38"/>
      <c r="R64" s="37"/>
      <c r="S64" s="25"/>
      <c r="T64" s="25"/>
      <c r="U64" s="25"/>
      <c r="V64" s="38">
        <f t="shared" si="4"/>
        <v>277.039</v>
      </c>
      <c r="W64" s="39"/>
    </row>
    <row r="65" spans="1:23" ht="72">
      <c r="A65" s="9" t="s">
        <v>118</v>
      </c>
      <c r="B65" s="10" t="s">
        <v>33</v>
      </c>
      <c r="C65" s="42"/>
      <c r="D65" s="42"/>
      <c r="E65" s="42"/>
      <c r="F65" s="42"/>
      <c r="G65" s="35">
        <f t="shared" si="1"/>
        <v>0</v>
      </c>
      <c r="H65" s="35"/>
      <c r="I65" s="37">
        <v>7446.54</v>
      </c>
      <c r="J65" s="35">
        <f t="shared" si="2"/>
        <v>7446.54</v>
      </c>
      <c r="K65" s="35"/>
      <c r="L65" s="37">
        <v>0</v>
      </c>
      <c r="M65" s="37"/>
      <c r="N65" s="37"/>
      <c r="O65" s="37">
        <v>0</v>
      </c>
      <c r="P65" s="51"/>
      <c r="Q65" s="38"/>
      <c r="R65" s="37"/>
      <c r="S65" s="25"/>
      <c r="T65" s="25"/>
      <c r="U65" s="25"/>
      <c r="V65" s="38">
        <f t="shared" si="4"/>
        <v>0</v>
      </c>
      <c r="W65" s="39"/>
    </row>
    <row r="66" spans="1:23" ht="72">
      <c r="A66" s="9" t="s">
        <v>119</v>
      </c>
      <c r="B66" s="10" t="s">
        <v>94</v>
      </c>
      <c r="C66" s="42"/>
      <c r="D66" s="42"/>
      <c r="E66" s="42"/>
      <c r="F66" s="42"/>
      <c r="G66" s="35"/>
      <c r="H66" s="35"/>
      <c r="I66" s="37">
        <v>18963</v>
      </c>
      <c r="J66" s="35">
        <f t="shared" si="2"/>
        <v>18963</v>
      </c>
      <c r="K66" s="35"/>
      <c r="L66" s="37">
        <v>18963</v>
      </c>
      <c r="M66" s="37"/>
      <c r="N66" s="37"/>
      <c r="O66" s="37">
        <v>0</v>
      </c>
      <c r="P66" s="51"/>
      <c r="Q66" s="38"/>
      <c r="R66" s="37"/>
      <c r="S66" s="25"/>
      <c r="T66" s="25"/>
      <c r="U66" s="25"/>
      <c r="V66" s="38">
        <f t="shared" si="4"/>
        <v>0</v>
      </c>
      <c r="W66" s="39"/>
    </row>
    <row r="67" spans="1:23" ht="72">
      <c r="A67" s="9" t="s">
        <v>120</v>
      </c>
      <c r="B67" s="10" t="s">
        <v>96</v>
      </c>
      <c r="C67" s="42"/>
      <c r="D67" s="42"/>
      <c r="E67" s="42"/>
      <c r="F67" s="42"/>
      <c r="G67" s="35"/>
      <c r="H67" s="35"/>
      <c r="I67" s="37">
        <v>3</v>
      </c>
      <c r="J67" s="35">
        <f t="shared" si="2"/>
        <v>3</v>
      </c>
      <c r="K67" s="35"/>
      <c r="L67" s="37">
        <v>0</v>
      </c>
      <c r="M67" s="37"/>
      <c r="N67" s="37"/>
      <c r="O67" s="37">
        <v>0</v>
      </c>
      <c r="P67" s="51"/>
      <c r="Q67" s="38"/>
      <c r="R67" s="37"/>
      <c r="S67" s="25"/>
      <c r="T67" s="25"/>
      <c r="U67" s="25"/>
      <c r="V67" s="38">
        <f t="shared" si="4"/>
        <v>0</v>
      </c>
      <c r="W67" s="39"/>
    </row>
    <row r="68" spans="1:23" ht="36">
      <c r="A68" s="9" t="s">
        <v>121</v>
      </c>
      <c r="B68" s="10" t="s">
        <v>42</v>
      </c>
      <c r="C68" s="42"/>
      <c r="D68" s="42"/>
      <c r="E68" s="42"/>
      <c r="F68" s="42"/>
      <c r="G68" s="35">
        <f t="shared" si="1"/>
        <v>0</v>
      </c>
      <c r="H68" s="35"/>
      <c r="I68" s="37">
        <v>29506</v>
      </c>
      <c r="J68" s="35">
        <f t="shared" si="2"/>
        <v>29506</v>
      </c>
      <c r="K68" s="35"/>
      <c r="L68" s="37">
        <v>0</v>
      </c>
      <c r="M68" s="37"/>
      <c r="N68" s="37"/>
      <c r="O68" s="37">
        <v>0</v>
      </c>
      <c r="P68" s="51"/>
      <c r="Q68" s="38"/>
      <c r="R68" s="37"/>
      <c r="S68" s="25"/>
      <c r="T68" s="25"/>
      <c r="U68" s="25"/>
      <c r="V68" s="38">
        <f t="shared" si="4"/>
        <v>0</v>
      </c>
      <c r="W68" s="39"/>
    </row>
    <row r="69" spans="1:23" ht="72">
      <c r="A69" s="24" t="s">
        <v>122</v>
      </c>
      <c r="B69" s="19" t="s">
        <v>93</v>
      </c>
      <c r="C69" s="52"/>
      <c r="D69" s="52"/>
      <c r="E69" s="52"/>
      <c r="F69" s="52"/>
      <c r="G69" s="53">
        <f t="shared" si="1"/>
        <v>0</v>
      </c>
      <c r="H69" s="53"/>
      <c r="I69" s="54">
        <v>1463</v>
      </c>
      <c r="J69" s="53">
        <f t="shared" si="2"/>
        <v>1463</v>
      </c>
      <c r="K69" s="53"/>
      <c r="L69" s="54">
        <v>0</v>
      </c>
      <c r="M69" s="54"/>
      <c r="N69" s="54"/>
      <c r="O69" s="54">
        <v>0</v>
      </c>
      <c r="P69" s="37"/>
      <c r="Q69" s="38"/>
      <c r="R69" s="37"/>
      <c r="S69" s="25"/>
      <c r="T69" s="25"/>
      <c r="U69" s="25"/>
      <c r="V69" s="38">
        <f t="shared" si="4"/>
        <v>0</v>
      </c>
      <c r="W69" s="39"/>
    </row>
    <row r="70" spans="1:23" ht="54">
      <c r="A70" s="9" t="s">
        <v>122</v>
      </c>
      <c r="B70" s="4" t="s">
        <v>95</v>
      </c>
      <c r="C70" s="40"/>
      <c r="D70" s="40"/>
      <c r="E70" s="40"/>
      <c r="F70" s="40"/>
      <c r="G70" s="35">
        <f t="shared" si="1"/>
        <v>0</v>
      </c>
      <c r="H70" s="35"/>
      <c r="I70" s="37">
        <v>2221</v>
      </c>
      <c r="J70" s="35">
        <f t="shared" si="2"/>
        <v>2221</v>
      </c>
      <c r="K70" s="35"/>
      <c r="L70" s="37">
        <v>0</v>
      </c>
      <c r="M70" s="37"/>
      <c r="N70" s="37"/>
      <c r="O70" s="37">
        <v>0</v>
      </c>
      <c r="P70" s="37"/>
      <c r="Q70" s="38"/>
      <c r="R70" s="37"/>
      <c r="S70" s="25"/>
      <c r="T70" s="25"/>
      <c r="U70" s="25"/>
      <c r="V70" s="38">
        <f t="shared" si="4"/>
        <v>0</v>
      </c>
      <c r="W70" s="39"/>
    </row>
    <row r="71" spans="1:23" ht="30.75" customHeight="1">
      <c r="A71" s="9" t="s">
        <v>122</v>
      </c>
      <c r="B71" s="4" t="s">
        <v>28</v>
      </c>
      <c r="C71" s="40">
        <v>801</v>
      </c>
      <c r="D71" s="40"/>
      <c r="E71" s="40"/>
      <c r="F71" s="40"/>
      <c r="G71" s="35">
        <f t="shared" si="1"/>
        <v>0</v>
      </c>
      <c r="H71" s="35"/>
      <c r="I71" s="37">
        <v>839</v>
      </c>
      <c r="J71" s="35">
        <f t="shared" si="2"/>
        <v>839</v>
      </c>
      <c r="K71" s="35"/>
      <c r="L71" s="37">
        <v>0</v>
      </c>
      <c r="M71" s="37"/>
      <c r="N71" s="37"/>
      <c r="O71" s="37">
        <v>0</v>
      </c>
      <c r="P71" s="37"/>
      <c r="Q71" s="38"/>
      <c r="R71" s="37"/>
      <c r="S71" s="25"/>
      <c r="T71" s="25"/>
      <c r="U71" s="25"/>
      <c r="V71" s="38">
        <f t="shared" si="4"/>
        <v>0</v>
      </c>
      <c r="W71" s="39"/>
    </row>
    <row r="72" spans="1:23" ht="18">
      <c r="A72" s="22" t="s">
        <v>123</v>
      </c>
      <c r="B72" s="1" t="s">
        <v>29</v>
      </c>
      <c r="C72" s="35">
        <v>107851.88</v>
      </c>
      <c r="D72" s="35">
        <f>D73</f>
        <v>0</v>
      </c>
      <c r="E72" s="35">
        <f>E73</f>
        <v>0</v>
      </c>
      <c r="F72" s="35">
        <f>F73</f>
        <v>0</v>
      </c>
      <c r="G72" s="35">
        <f t="shared" si="1"/>
        <v>0</v>
      </c>
      <c r="H72" s="35"/>
      <c r="I72" s="35">
        <f>I73</f>
        <v>87545.57585</v>
      </c>
      <c r="J72" s="35">
        <f aca="true" t="shared" si="14" ref="J72:O72">J73</f>
        <v>87545.57585</v>
      </c>
      <c r="K72" s="35">
        <f t="shared" si="14"/>
        <v>0</v>
      </c>
      <c r="L72" s="35">
        <f t="shared" si="14"/>
        <v>0</v>
      </c>
      <c r="M72" s="35">
        <f t="shared" si="14"/>
        <v>0</v>
      </c>
      <c r="N72" s="35">
        <f t="shared" si="14"/>
        <v>0</v>
      </c>
      <c r="O72" s="35">
        <f t="shared" si="14"/>
        <v>0</v>
      </c>
      <c r="P72" s="37"/>
      <c r="Q72" s="38"/>
      <c r="R72" s="37"/>
      <c r="S72" s="25"/>
      <c r="T72" s="25"/>
      <c r="U72" s="25"/>
      <c r="V72" s="38">
        <f t="shared" si="4"/>
        <v>0</v>
      </c>
      <c r="W72" s="39"/>
    </row>
    <row r="73" spans="1:23" ht="108" customHeight="1">
      <c r="A73" s="9" t="s">
        <v>124</v>
      </c>
      <c r="B73" s="4" t="s">
        <v>30</v>
      </c>
      <c r="C73" s="40">
        <v>97924.514</v>
      </c>
      <c r="D73" s="40"/>
      <c r="E73" s="40"/>
      <c r="F73" s="40"/>
      <c r="G73" s="35">
        <f t="shared" si="1"/>
        <v>0</v>
      </c>
      <c r="H73" s="35"/>
      <c r="I73" s="37">
        <v>87545.57585</v>
      </c>
      <c r="J73" s="35">
        <f t="shared" si="2"/>
        <v>87545.57585</v>
      </c>
      <c r="K73" s="35"/>
      <c r="L73" s="37">
        <f>L74</f>
        <v>0</v>
      </c>
      <c r="M73" s="37"/>
      <c r="N73" s="37"/>
      <c r="O73" s="37">
        <v>0</v>
      </c>
      <c r="P73" s="37"/>
      <c r="Q73" s="38"/>
      <c r="R73" s="37"/>
      <c r="S73" s="25"/>
      <c r="T73" s="25"/>
      <c r="U73" s="25"/>
      <c r="V73" s="38">
        <f t="shared" si="4"/>
        <v>0</v>
      </c>
      <c r="W73" s="39"/>
    </row>
    <row r="74" spans="1:23" ht="32.25" customHeight="1" hidden="1">
      <c r="A74" s="22" t="s">
        <v>54</v>
      </c>
      <c r="B74" s="1" t="s">
        <v>55</v>
      </c>
      <c r="C74" s="43">
        <v>11930</v>
      </c>
      <c r="D74" s="43"/>
      <c r="E74" s="43"/>
      <c r="F74" s="43"/>
      <c r="G74" s="35">
        <f t="shared" si="1"/>
        <v>0</v>
      </c>
      <c r="H74" s="35"/>
      <c r="I74" s="35">
        <v>0</v>
      </c>
      <c r="J74" s="35">
        <f t="shared" si="2"/>
        <v>0</v>
      </c>
      <c r="K74" s="35"/>
      <c r="L74" s="35">
        <v>0</v>
      </c>
      <c r="M74" s="37"/>
      <c r="N74" s="37"/>
      <c r="O74" s="35">
        <v>0</v>
      </c>
      <c r="P74" s="37"/>
      <c r="Q74" s="38"/>
      <c r="R74" s="37"/>
      <c r="S74" s="25"/>
      <c r="T74" s="25"/>
      <c r="U74" s="25"/>
      <c r="V74" s="38">
        <f t="shared" si="4"/>
        <v>0</v>
      </c>
      <c r="W74" s="39"/>
    </row>
    <row r="75" spans="1:23" ht="69" hidden="1">
      <c r="A75" s="22" t="s">
        <v>56</v>
      </c>
      <c r="B75" s="1" t="s">
        <v>63</v>
      </c>
      <c r="C75" s="43">
        <v>-2329.37</v>
      </c>
      <c r="D75" s="43"/>
      <c r="E75" s="43"/>
      <c r="F75" s="43"/>
      <c r="G75" s="35">
        <f t="shared" si="1"/>
        <v>0</v>
      </c>
      <c r="H75" s="35"/>
      <c r="I75" s="35">
        <v>0</v>
      </c>
      <c r="J75" s="35">
        <f t="shared" si="2"/>
        <v>0</v>
      </c>
      <c r="K75" s="35"/>
      <c r="L75" s="37">
        <v>0</v>
      </c>
      <c r="M75" s="35"/>
      <c r="N75" s="35"/>
      <c r="O75" s="35"/>
      <c r="P75" s="37"/>
      <c r="Q75" s="38"/>
      <c r="R75" s="37"/>
      <c r="S75" s="25"/>
      <c r="T75" s="25"/>
      <c r="U75" s="25"/>
      <c r="V75" s="38">
        <f t="shared" si="4"/>
        <v>0</v>
      </c>
      <c r="W75" s="39"/>
    </row>
    <row r="76" spans="1:23" ht="35.25" customHeight="1">
      <c r="A76" s="9"/>
      <c r="B76" s="1" t="s">
        <v>31</v>
      </c>
      <c r="C76" s="35" t="e">
        <f aca="true" t="shared" si="15" ref="C76:O76">C36+C37</f>
        <v>#REF!</v>
      </c>
      <c r="D76" s="35">
        <f t="shared" si="15"/>
        <v>234915.03100000002</v>
      </c>
      <c r="E76" s="35">
        <f t="shared" si="15"/>
        <v>260257.22799999997</v>
      </c>
      <c r="F76" s="35">
        <f t="shared" si="15"/>
        <v>279253.0363636364</v>
      </c>
      <c r="G76" s="35">
        <f t="shared" si="1"/>
        <v>18995.808363636403</v>
      </c>
      <c r="H76" s="35"/>
      <c r="I76" s="35">
        <f t="shared" si="15"/>
        <v>495180.89678999997</v>
      </c>
      <c r="J76" s="35">
        <f t="shared" si="2"/>
        <v>495180.89678999997</v>
      </c>
      <c r="K76" s="35"/>
      <c r="L76" s="35">
        <f t="shared" si="15"/>
        <v>274492.4948813</v>
      </c>
      <c r="M76" s="35"/>
      <c r="N76" s="35"/>
      <c r="O76" s="35">
        <f t="shared" si="15"/>
        <v>259923.98308043857</v>
      </c>
      <c r="P76" s="35"/>
      <c r="Q76" s="38"/>
      <c r="R76" s="37"/>
      <c r="S76" s="25"/>
      <c r="T76" s="25"/>
      <c r="U76" s="25"/>
      <c r="V76" s="38">
        <f t="shared" si="4"/>
        <v>259923.98308043857</v>
      </c>
      <c r="W76" s="39"/>
    </row>
    <row r="78" spans="16:22" ht="18">
      <c r="P78" s="27">
        <f aca="true" t="shared" si="16" ref="P78:U78">P10+P17+P37</f>
        <v>0</v>
      </c>
      <c r="Q78" s="27">
        <f t="shared" si="16"/>
        <v>0</v>
      </c>
      <c r="R78" s="27">
        <f t="shared" si="16"/>
        <v>0</v>
      </c>
      <c r="S78" s="27">
        <f t="shared" si="16"/>
        <v>0</v>
      </c>
      <c r="T78" s="27">
        <f t="shared" si="16"/>
        <v>0</v>
      </c>
      <c r="U78" s="27">
        <f t="shared" si="16"/>
        <v>0</v>
      </c>
      <c r="V78" s="27"/>
    </row>
    <row r="80" spans="6:8" ht="18">
      <c r="F80" s="27"/>
      <c r="G80" s="27"/>
      <c r="H80" s="27"/>
    </row>
    <row r="82" ht="18">
      <c r="L82" s="30"/>
    </row>
  </sheetData>
  <sheetProtection/>
  <mergeCells count="6">
    <mergeCell ref="A5:O5"/>
    <mergeCell ref="A6:O6"/>
    <mergeCell ref="L1:O1"/>
    <mergeCell ref="P7:W7"/>
    <mergeCell ref="I3:U3"/>
    <mergeCell ref="B4:J4"/>
  </mergeCells>
  <printOptions/>
  <pageMargins left="0" right="0" top="0.3937007874015748" bottom="0.1968503937007874" header="0.5118110236220472" footer="0.5118110236220472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Лена</cp:lastModifiedBy>
  <cp:lastPrinted>2022-12-12T11:31:49Z</cp:lastPrinted>
  <dcterms:created xsi:type="dcterms:W3CDTF">2016-10-06T05:03:32Z</dcterms:created>
  <dcterms:modified xsi:type="dcterms:W3CDTF">2022-12-16T05:30:22Z</dcterms:modified>
  <cp:category/>
  <cp:version/>
  <cp:contentType/>
  <cp:contentStatus/>
</cp:coreProperties>
</file>