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Сайт\Бюджет для граждан\"/>
    </mc:Choice>
  </mc:AlternateContent>
  <bookViews>
    <workbookView xWindow="0" yWindow="0" windowWidth="21570" windowHeight="8145"/>
  </bookViews>
  <sheets>
    <sheet name="Приложение №4" sheetId="1" r:id="rId1"/>
    <sheet name="КС" sheetId="2" r:id="rId2"/>
  </sheets>
  <definedNames>
    <definedName name="_xlnm._FilterDatabase" localSheetId="0" hidden="1">'Приложение №4'!$A$5:$H$255</definedName>
  </definedNames>
  <calcPr calcId="152511"/>
</workbook>
</file>

<file path=xl/calcChain.xml><?xml version="1.0" encoding="utf-8"?>
<calcChain xmlns="http://schemas.openxmlformats.org/spreadsheetml/2006/main">
  <c r="H253" i="1" l="1"/>
  <c r="H251" i="1"/>
  <c r="H248" i="1"/>
  <c r="H246" i="1"/>
  <c r="H244" i="1"/>
  <c r="H240" i="1"/>
  <c r="H238" i="1"/>
  <c r="H235" i="1"/>
  <c r="H233" i="1"/>
  <c r="H229" i="1"/>
  <c r="H227" i="1"/>
  <c r="H224" i="1"/>
  <c r="H223" i="1" s="1"/>
  <c r="H221" i="1"/>
  <c r="H220" i="1" s="1"/>
  <c r="H218" i="1"/>
  <c r="H216" i="1"/>
  <c r="H213" i="1"/>
  <c r="H211" i="1"/>
  <c r="H209" i="1"/>
  <c r="H206" i="1"/>
  <c r="H205" i="1" s="1"/>
  <c r="H203" i="1"/>
  <c r="H201" i="1"/>
  <c r="H198" i="1"/>
  <c r="H196" i="1"/>
  <c r="H194" i="1"/>
  <c r="H191" i="1"/>
  <c r="H189" i="1"/>
  <c r="H186" i="1"/>
  <c r="H183" i="1"/>
  <c r="H180" i="1"/>
  <c r="H177" i="1"/>
  <c r="H175" i="1"/>
  <c r="H172" i="1"/>
  <c r="H171" i="1" s="1"/>
  <c r="H169" i="1"/>
  <c r="H167" i="1"/>
  <c r="H164" i="1"/>
  <c r="H163" i="1" s="1"/>
  <c r="H161" i="1"/>
  <c r="H160" i="1" s="1"/>
  <c r="H154" i="1"/>
  <c r="H152" i="1"/>
  <c r="H149" i="1"/>
  <c r="H148" i="1" s="1"/>
  <c r="H146" i="1"/>
  <c r="H144" i="1"/>
  <c r="H141" i="1"/>
  <c r="H140" i="1" s="1"/>
  <c r="H138" i="1"/>
  <c r="H136" i="1"/>
  <c r="H134" i="1"/>
  <c r="H132" i="1"/>
  <c r="H130" i="1"/>
  <c r="H127" i="1"/>
  <c r="H126" i="1" s="1"/>
  <c r="H121" i="1"/>
  <c r="H119" i="1"/>
  <c r="H117" i="1"/>
  <c r="H114" i="1"/>
  <c r="H113" i="1" s="1"/>
  <c r="H110" i="1"/>
  <c r="H108" i="1"/>
  <c r="H105" i="1"/>
  <c r="H104" i="1" s="1"/>
  <c r="H102" i="1"/>
  <c r="H101" i="1" s="1"/>
  <c r="H99" i="1"/>
  <c r="H98" i="1" s="1"/>
  <c r="H96" i="1"/>
  <c r="H95" i="1" s="1"/>
  <c r="H89" i="1"/>
  <c r="H87" i="1"/>
  <c r="H85" i="1"/>
  <c r="H79" i="1"/>
  <c r="H78" i="1" s="1"/>
  <c r="H76" i="1"/>
  <c r="H75" i="1" s="1"/>
  <c r="H71" i="1"/>
  <c r="H70" i="1" s="1"/>
  <c r="H67" i="1"/>
  <c r="H64" i="1"/>
  <c r="H60" i="1"/>
  <c r="H55" i="1"/>
  <c r="H52" i="1"/>
  <c r="H48" i="1"/>
  <c r="H45" i="1"/>
  <c r="H44" i="1" s="1"/>
  <c r="H40" i="1"/>
  <c r="H38" i="1"/>
  <c r="H36" i="1"/>
  <c r="H31" i="1"/>
  <c r="H29" i="1"/>
  <c r="H25" i="1"/>
  <c r="H24" i="1" s="1"/>
  <c r="H22" i="1"/>
  <c r="H21" i="1" s="1"/>
  <c r="H17" i="1"/>
  <c r="H15" i="1"/>
  <c r="H232" i="1" l="1"/>
  <c r="H243" i="1"/>
  <c r="H47" i="1"/>
  <c r="H63" i="1"/>
  <c r="H107" i="1"/>
  <c r="H188" i="1"/>
  <c r="H193" i="1"/>
  <c r="H250" i="1"/>
  <c r="H74" i="1"/>
  <c r="H116" i="1"/>
  <c r="H129" i="1"/>
  <c r="H179" i="1"/>
  <c r="H200" i="1"/>
  <c r="H226" i="1"/>
  <c r="H215" i="1"/>
  <c r="H54" i="1"/>
  <c r="H84" i="1"/>
  <c r="H83" i="1" s="1"/>
  <c r="H143" i="1"/>
  <c r="H151" i="1"/>
  <c r="H166" i="1"/>
  <c r="H174" i="1"/>
  <c r="H237" i="1"/>
  <c r="H35" i="1"/>
  <c r="H14" i="1"/>
  <c r="H13" i="1" s="1"/>
  <c r="H28" i="1"/>
  <c r="H208" i="1"/>
  <c r="H43" i="1" l="1"/>
  <c r="H27" i="1"/>
  <c r="H112" i="1"/>
  <c r="H255" i="1" l="1"/>
  <c r="G14" i="2"/>
  <c r="F14" i="2"/>
  <c r="F13" i="2" l="1"/>
  <c r="F17" i="2" s="1"/>
  <c r="G13" i="2"/>
  <c r="G17" i="2" s="1"/>
  <c r="F11" i="2" l="1"/>
  <c r="F15" i="2" s="1"/>
  <c r="F12" i="2"/>
  <c r="F16" i="2" s="1"/>
  <c r="G11" i="2"/>
  <c r="G15" i="2" s="1"/>
  <c r="G12" i="2"/>
  <c r="G16" i="2" s="1"/>
  <c r="E14" i="2" l="1"/>
  <c r="D14" i="2"/>
  <c r="E13" i="2" l="1"/>
  <c r="E17" i="2" s="1"/>
  <c r="D13" i="2"/>
  <c r="D17" i="2" s="1"/>
  <c r="E12" i="2" l="1"/>
  <c r="E16" i="2" s="1"/>
  <c r="D12" i="2"/>
  <c r="D16" i="2" s="1"/>
  <c r="D11" i="2"/>
  <c r="D15" i="2" s="1"/>
  <c r="E11" i="2" l="1"/>
  <c r="E15" i="2" s="1"/>
</calcChain>
</file>

<file path=xl/sharedStrings.xml><?xml version="1.0" encoding="utf-8"?>
<sst xmlns="http://schemas.openxmlformats.org/spreadsheetml/2006/main" count="1136" uniqueCount="196">
  <si>
    <t>Код глав-ного рас-поря-дителя бюджетных средств</t>
  </si>
  <si>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</si>
  <si>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</si>
  <si>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</si>
  <si>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</si>
  <si>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</si>
  <si>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</si>
  <si>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>Управление финансами администрации муниципального района Кинельский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</si>
  <si>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</si>
  <si>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</si>
  <si>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</si>
  <si>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</si>
  <si>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</si>
  <si>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</si>
  <si>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</si>
  <si>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</si>
  <si>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</si>
  <si>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</si>
  <si>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</si>
  <si>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 xml:space="preserve">Дотации </t>
  </si>
  <si>
    <t>Прочие межбюджетные трансферты бюджетам субъектов Российской Федерации и муниципальных образований общего характера</t>
  </si>
  <si>
    <t>Иные межбюджетные трансферты</t>
  </si>
  <si>
    <t>Собрание представителей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</si>
  <si>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</si>
  <si>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</si>
  <si>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МКУ "Управление культуры, спорта и молодежной политики"</t>
  </si>
  <si>
    <t>Молодежная политика и оздоровление детей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</si>
  <si>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</si>
  <si>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</si>
  <si>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</si>
  <si>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</si>
  <si>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</si>
  <si>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</si>
  <si>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</si>
  <si>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2017-2019 годы"</t>
  </si>
  <si>
    <t>30 0 00 00000</t>
  </si>
  <si>
    <t xml:space="preserve">Физическая культура </t>
  </si>
  <si>
    <t>06 0 00 00000</t>
  </si>
  <si>
    <t>Охрана семьи, материнства и детства</t>
  </si>
  <si>
    <t>Непрограммные направления расходов местного бюджета в области социальной политики</t>
  </si>
  <si>
    <t>МКУ "Управление по вопросам семьи и демографического развития муниципального района Кинельский"</t>
  </si>
  <si>
    <t>32 0 00 00000</t>
  </si>
  <si>
    <t>Комитет по управлению муниципальным имуществом муниципального района Кинельский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</si>
  <si>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</si>
  <si>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</si>
  <si>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</si>
  <si>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Другие вопросы в области национальной экономики</t>
  </si>
  <si>
    <t>Общее образование</t>
  </si>
  <si>
    <t>14 0 00 00000</t>
  </si>
  <si>
    <t>Администрация муниципального района Кинельский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</si>
  <si>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</si>
  <si>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</si>
  <si>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</si>
  <si>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</si>
  <si>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</si>
  <si>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</si>
  <si>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</si>
  <si>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22 0 00 00000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</si>
  <si>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</si>
  <si>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</si>
  <si>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</si>
  <si>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</si>
  <si>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</si>
  <si>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</si>
  <si>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МП развития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2013-2020 гг.</t>
  </si>
  <si>
    <t>08 0 00 00000</t>
  </si>
  <si>
    <t>Транспорт</t>
  </si>
  <si>
    <t>Субсидии юридическим лицам (кроме некоммерческих организаций), индивидуальным предпринимателям, физическим лицам)</t>
  </si>
  <si>
    <t>Дорожное хозяйство</t>
  </si>
  <si>
    <t>15 0 00 00000</t>
  </si>
  <si>
    <t>МП «Развитие и поддержка малого и среднего предпринимательства в муниципальном районе Кинельский на 2015-2020 гг.»</t>
  </si>
  <si>
    <t>01 0 00 00000</t>
  </si>
  <si>
    <t>Субсидии некоммерческим организациям (за исключением государственных (муниципальных) учреждений)</t>
  </si>
  <si>
    <t>Жилищное хозяйство</t>
  </si>
  <si>
    <t xml:space="preserve">МП "Устойчивое развитие сельских территорий Кинельского района Самарской области на 2014 - 2017 годы и на период до 2020 года" </t>
  </si>
  <si>
    <t>17 0 00 00000</t>
  </si>
  <si>
    <t>Другие вопросы в области охраны окружающей среды</t>
  </si>
  <si>
    <t>13 0 00 00000</t>
  </si>
  <si>
    <t>18 0 00 00000</t>
  </si>
  <si>
    <t>24 0 00 00000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</si>
  <si>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</si>
  <si>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</si>
  <si>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26 0 00 00000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</si>
  <si>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</si>
  <si>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</si>
  <si>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</si>
  <si>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</si>
  <si>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</si>
  <si>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</si>
  <si>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</si>
  <si>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</si>
  <si>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</si>
  <si>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</si>
  <si>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</si>
  <si>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</si>
  <si>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</si>
  <si>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</si>
  <si>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</si>
  <si>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</si>
  <si>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</si>
  <si>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</si>
  <si>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</si>
  <si>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</si>
  <si>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</si>
  <si>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</si>
  <si>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</si>
  <si>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</si>
  <si>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</si>
  <si>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</si>
  <si>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</si>
  <si>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</si>
  <si>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</si>
  <si>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</si>
  <si>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</si>
  <si>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</si>
  <si>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</si>
  <si>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</si>
  <si>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 xml:space="preserve">    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</si>
  <si>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жильё»</t>
    </r>
  </si>
  <si>
    <t>КВСР</t>
  </si>
  <si>
    <t>ФКР</t>
  </si>
  <si>
    <t>КВР</t>
  </si>
  <si>
    <t>КБК</t>
  </si>
  <si>
    <t>КЦСР</t>
  </si>
  <si>
    <t>Уровень
бюджета</t>
  </si>
  <si>
    <t>3 = ИТОГ</t>
  </si>
  <si>
    <t>МП «Развитие  культуры муниципального района Кинельский» на 2014-2020 гг.</t>
  </si>
  <si>
    <t xml:space="preserve">Субсидии юридическим лицам (кроме некоммерческих организаций), индивидуальным предпринимателям, физическим лицам  </t>
  </si>
  <si>
    <t>МП «Развитие мобилизационной подготовки на территории муниципального района Кинельский на 2018-2020 годы»</t>
  </si>
  <si>
    <t>19 0 00 00000</t>
  </si>
  <si>
    <t>23 0 00 00000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</si>
  <si>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2018-2020 года"</t>
  </si>
  <si>
    <t>51 0 00 00000</t>
  </si>
  <si>
    <t>54 0 00 00000</t>
  </si>
  <si>
    <t>МП "Организация деятельности по опеке и попечительству на территории муниципального района Кинельский Самарской области на 2018-2020 годы".</t>
  </si>
  <si>
    <t>57 0 00 00000</t>
  </si>
  <si>
    <t>34 0 00 00000</t>
  </si>
  <si>
    <t>62 0 00 00000</t>
  </si>
  <si>
    <t>460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</si>
  <si>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</si>
  <si>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</si>
  <si>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55 0 00 00000</t>
  </si>
  <si>
    <t>МП "Профилактика безнадзорности, правонарушений и защита прав несовершеннолетних в муниципальном районе Кинельский" на 2018-2020 гг.</t>
  </si>
  <si>
    <t>29 0 00 00000</t>
  </si>
  <si>
    <t>МП "Формирование современной комфортной городской среды муниципального района Кинельский Самарской области на 2018 год -2020 годы"</t>
  </si>
  <si>
    <t>Благоустройство</t>
  </si>
  <si>
    <t>Бюджетные инвестиции</t>
  </si>
  <si>
    <t>410</t>
  </si>
  <si>
    <t>35 0 00 00000</t>
  </si>
  <si>
    <t>36 0 00 00000</t>
  </si>
  <si>
    <t>МП "Обеспечение жилыми помещениями отдельных категорий граждан в муниципальном районе Кинельский на 2018-2022 годы."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</si>
  <si>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2018-2022 годы.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</si>
  <si>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2016-2021 годы»</t>
    </r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</si>
  <si>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 и реконструкция зданий школ и детских садов, расположенных на территории муниципального района Кинельский» на 2014-2021 годы.</t>
    </r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</si>
  <si>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2018-2021 годы"</t>
  </si>
  <si>
    <t>МП "Предоставление государственных и муниципальных услуг в режиме "одного окна" на территории муниципального района Кинельский на 2017-2021 годы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</si>
  <si>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2017-2021 годы"</t>
  </si>
  <si>
    <t>МП «Повышение безопасности дорожного движения на территории муниципального района Кинельский Самарской  области на 2017-2023 гг.»</t>
  </si>
  <si>
    <t>МП "Развитие и улучшение материально-технического оснащения учреждений муниципального района Кинельский" на 2014-2021 годы.</t>
  </si>
  <si>
    <t xml:space="preserve"> МП "Развитие библиотечного обслуживания муниципального района Кинельский" на 2014-2021 годы.</t>
  </si>
  <si>
    <t>МП «Развитие  физической культуры и спорта муниципального района Кинельский» на 2014-2021 гг.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</si>
  <si>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2017-2021 годы.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</si>
  <si>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2017-2021 годы"</t>
  </si>
  <si>
    <t xml:space="preserve"> МП "Противодействие незаконному обороту наркотических средств, профилактике наркомании, лечению и реабилитации наркозависимой части населения муниципального района Кинельский" на 2014-2021 годы</t>
  </si>
  <si>
    <t>МП "Модернизация и развитие автомобильных дорог общего пользования местного значения муниципального района Кинельский на 2009-2019 гг."</t>
  </si>
  <si>
    <t xml:space="preserve"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2017-2021 годы" </t>
  </si>
  <si>
    <t>МП природоохранных мероприятий на 2012-2021 гг.</t>
  </si>
  <si>
    <t>МП "Мероприятия по предотвращению негативного воздействия на окружающую среду муниципального района Кинельский Самарской области на 2017-2021 годы"</t>
  </si>
  <si>
    <t>МП "Охрана, защита и воспроизводству лесных насаждений, находящихся в ведении муниципального района Кинельский Самарской области на 2017-2021 годы"</t>
  </si>
  <si>
    <t>МП "Организация досуга детей, подростков и молодёжи муниципального района Кинельский на 2017-2021 годы"</t>
  </si>
  <si>
    <t>МП "Развитие дополнительного образования в сфере культуры" муниципального района Кинельский Самарской области на период 2018-2021 гг.</t>
  </si>
  <si>
    <t>37 0 00 00000</t>
  </si>
  <si>
    <t>МП «Молодёжь муниципального района Кинельский» на 2014-2020 гг.</t>
  </si>
  <si>
    <t>МП «Молодёжь муниципальногорайона Кинельский» на 2014-2021 гг.</t>
  </si>
  <si>
    <t xml:space="preserve">МП "Развитие муниципальной службы в органах местного самоуправления муниципального района Кинельский Самарской области" на 2012-2021 г </t>
  </si>
  <si>
    <t>МП "Развитие печатного средства массовой информации в муниципальном районе Кинельский на 2017-2020 годы"</t>
  </si>
  <si>
    <t>МП "Информирование населения о социально-экономическом развитии муниципального района Кинельский и деятельности органов местного самоуправления муниципального района Кинельский на 2017-2020 годы через информационную телепрограмму "Междуречье-Информ"</t>
  </si>
  <si>
    <t>28 0 00 00000</t>
  </si>
  <si>
    <t>Амбулаторная помощь</t>
  </si>
  <si>
    <t>Связь и информатика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</si>
  <si>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2018-2020 годы"</t>
  </si>
  <si>
    <t>38 0 00 00000</t>
  </si>
  <si>
    <t>МП "Переселение граждан из аварийного жилищного фонда, признанного таковым до 01.01.2017 года" муниципального района Кинельский до 2021 года</t>
  </si>
  <si>
    <t>39 0 00 00000</t>
  </si>
  <si>
    <t>12 0 00 00000</t>
  </si>
  <si>
    <t>360</t>
  </si>
  <si>
    <t>Иные выплаты населению</t>
  </si>
  <si>
    <t>МП "Создание условий для развития услуг связи в муниципальном районе Кинельский Самарской области на 2019 год"</t>
  </si>
  <si>
    <t>МП «Противодействие экстремизму и профилактика терроризма на территории муниципального района Кинельский на 2014-2021 гг.»</t>
  </si>
  <si>
    <t>830</t>
  </si>
  <si>
    <t>Исполнение судебных актов</t>
  </si>
  <si>
    <t>40 0 00 00000</t>
  </si>
  <si>
    <t>МП "Благоустройство территории муниципального района Кинельский Самарской области на 2019 -2021 годы"</t>
  </si>
  <si>
    <t>Исполнено в рублях</t>
  </si>
  <si>
    <t>Приложение № 2</t>
  </si>
  <si>
    <t xml:space="preserve">Расходы
бюджета муниципального района Кинельский за  2019 год
по ведомственной структуре расходов бюджета муниципального района Кинельский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</si>
</sst>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2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7" fillId="8" borderId="0" xfId="0" applyFont="1" applyFill="1" applyAlignment="1" applyProtection="1">
      <alignment wrapText="1"/>
      <protection hidden="1"/>
    </xf>
    <xf numFmtId="0" fontId="8" fillId="8" borderId="0" xfId="0" applyFont="1" applyFill="1" applyAlignment="1" applyProtection="1">
      <alignment wrapText="1"/>
      <protection hidden="1"/>
    </xf>
    <xf numFmtId="0" fontId="7" fillId="8" borderId="0" xfId="0" applyFont="1" applyFill="1" applyProtection="1">
      <protection hidden="1"/>
    </xf>
    <xf numFmtId="0" fontId="8" fillId="8" borderId="0" xfId="0" applyFont="1" applyFill="1" applyProtection="1">
      <protection hidden="1"/>
    </xf>
    <xf numFmtId="0" fontId="9" fillId="8" borderId="0" xfId="0" applyFont="1" applyFill="1" applyAlignment="1" applyProtection="1">
      <alignment vertical="center" wrapText="1"/>
      <protection hidden="1"/>
    </xf>
    <xf numFmtId="0" fontId="9" fillId="8" borderId="0" xfId="0" applyFont="1" applyFill="1" applyAlignment="1" applyProtection="1">
      <alignment horizontal="center" vertical="center" wrapText="1"/>
      <protection hidden="1"/>
    </xf>
    <xf numFmtId="0" fontId="3" fillId="8" borderId="0" xfId="0" applyFont="1" applyFill="1" applyProtection="1">
      <protection hidden="1"/>
    </xf>
    <xf numFmtId="0" fontId="3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 applyProtection="1">
      <alignment vertical="top" wrapText="1"/>
      <protection locked="0"/>
    </xf>
    <xf numFmtId="0" fontId="4" fillId="8" borderId="0" xfId="0" applyFont="1" applyFill="1" applyProtection="1">
      <protection hidden="1"/>
    </xf>
    <xf numFmtId="0" fontId="4" fillId="8" borderId="1" xfId="0" applyFont="1" applyFill="1" applyBorder="1" applyAlignment="1" applyProtection="1">
      <alignment horizontal="center" vertical="top" wrapText="1"/>
      <protection locked="0"/>
    </xf>
    <xf numFmtId="0" fontId="4" fillId="8" borderId="2" xfId="0" applyFont="1" applyFill="1" applyBorder="1" applyAlignment="1" applyProtection="1">
      <alignment vertical="top" wrapText="1"/>
      <protection locked="0"/>
    </xf>
    <xf numFmtId="49" fontId="4" fillId="8" borderId="1" xfId="0" applyNumberFormat="1" applyFont="1" applyFill="1" applyBorder="1" applyAlignment="1" applyProtection="1">
      <alignment horizontal="center" vertical="top" wrapText="1"/>
      <protection locked="0"/>
    </xf>
    <xf numFmtId="0" fontId="4" fillId="8" borderId="5" xfId="0" applyFont="1" applyFill="1" applyBorder="1" applyAlignment="1" applyProtection="1">
      <alignment horizontal="center" vertical="top" wrapText="1"/>
      <protection locked="0"/>
    </xf>
    <xf numFmtId="0" fontId="4" fillId="8" borderId="1" xfId="0" applyFont="1" applyFill="1" applyBorder="1" applyAlignment="1">
      <alignment vertical="top" wrapText="1"/>
    </xf>
    <xf numFmtId="49" fontId="4" fillId="8" borderId="6" xfId="0" applyNumberFormat="1" applyFont="1" applyFill="1" applyBorder="1" applyAlignment="1" applyProtection="1">
      <alignment horizontal="center" vertical="top" wrapText="1"/>
      <protection locked="0"/>
    </xf>
    <xf numFmtId="0" fontId="4" fillId="8" borderId="4" xfId="0" applyFont="1" applyFill="1" applyBorder="1" applyAlignment="1" applyProtection="1">
      <alignment vertical="top" wrapText="1"/>
      <protection locked="0"/>
    </xf>
    <xf numFmtId="0" fontId="4" fillId="8" borderId="1" xfId="0" applyFont="1" applyFill="1" applyBorder="1" applyAlignment="1" applyProtection="1">
      <alignment vertical="top" wrapText="1"/>
      <protection locked="0"/>
    </xf>
    <xf numFmtId="49" fontId="3" fillId="8" borderId="1" xfId="0" applyNumberFormat="1" applyFont="1" applyFill="1" applyBorder="1" applyAlignment="1" applyProtection="1">
      <alignment horizontal="center" vertical="top" wrapText="1"/>
      <protection locked="0"/>
    </xf>
    <xf numFmtId="0" fontId="4" fillId="8" borderId="1" xfId="0" applyFont="1" applyFill="1" applyBorder="1" applyAlignment="1" applyProtection="1">
      <alignment wrapText="1"/>
      <protection locked="0"/>
    </xf>
    <xf numFmtId="0" fontId="5" fillId="8" borderId="1" xfId="0" applyFont="1" applyFill="1" applyBorder="1" applyAlignment="1" applyProtection="1">
      <alignment vertical="top" wrapText="1"/>
      <protection locked="0"/>
    </xf>
    <xf numFmtId="0" fontId="4" fillId="8" borderId="1" xfId="0" applyFont="1" applyFill="1" applyBorder="1" applyAlignment="1" applyProtection="1">
      <alignment vertical="top" wrapText="1"/>
      <protection hidden="1"/>
    </xf>
    <xf numFmtId="49" fontId="4" fillId="8" borderId="1" xfId="0" applyNumberFormat="1" applyFont="1" applyFill="1" applyBorder="1" applyAlignment="1" applyProtection="1">
      <alignment horizontal="center" vertical="top" wrapText="1"/>
      <protection hidden="1"/>
    </xf>
    <xf numFmtId="164" fontId="8" fillId="8" borderId="0" xfId="0" applyNumberFormat="1" applyFont="1" applyFill="1" applyProtection="1">
      <protection hidden="1"/>
    </xf>
    <xf numFmtId="4" fontId="3" fillId="8" borderId="1" xfId="0" applyNumberFormat="1" applyFont="1" applyFill="1" applyBorder="1" applyAlignment="1" applyProtection="1">
      <alignment horizontal="right" vertical="top" wrapText="1"/>
      <protection hidden="1"/>
    </xf>
    <xf numFmtId="4" fontId="4" fillId="8" borderId="1" xfId="0" applyNumberFormat="1" applyFont="1" applyFill="1" applyBorder="1" applyAlignment="1" applyProtection="1">
      <alignment horizontal="right" vertical="top" wrapText="1"/>
      <protection hidden="1"/>
    </xf>
    <xf numFmtId="4" fontId="4" fillId="8" borderId="1" xfId="0" applyNumberFormat="1" applyFont="1" applyFill="1" applyBorder="1" applyAlignment="1" applyProtection="1">
      <alignment horizontal="right" vertical="top" wrapText="1"/>
      <protection locked="0"/>
    </xf>
    <xf numFmtId="0" fontId="8" fillId="8" borderId="0" xfId="0" applyFont="1" applyFill="1" applyAlignment="1" applyProtection="1">
      <alignment horizontal="center" wrapText="1"/>
      <protection hidden="1"/>
    </xf>
    <xf numFmtId="0" fontId="7" fillId="8" borderId="1" xfId="0" applyFont="1" applyFill="1" applyBorder="1" applyAlignment="1" applyProtection="1">
      <alignment horizontal="center" vertical="center" wrapText="1"/>
      <protection hidden="1"/>
    </xf>
    <xf numFmtId="0" fontId="3" fillId="8" borderId="0" xfId="0" applyFont="1" applyFill="1" applyAlignment="1" applyProtection="1">
      <alignment horizontal="center" wrapText="1"/>
      <protection hidden="1"/>
    </xf>
    <xf numFmtId="0" fontId="7" fillId="8" borderId="2" xfId="0" applyFont="1" applyFill="1" applyBorder="1" applyAlignment="1" applyProtection="1">
      <alignment horizontal="center" vertical="center" wrapText="1"/>
      <protection hidden="1"/>
    </xf>
    <xf numFmtId="0" fontId="7" fillId="8" borderId="3" xfId="0" applyFont="1" applyFill="1" applyBorder="1" applyAlignment="1" applyProtection="1">
      <alignment horizontal="center" vertical="center" wrapText="1"/>
      <protection hidden="1"/>
    </xf>
    <xf numFmtId="0" fontId="7" fillId="8" borderId="4" xfId="0" applyFont="1" applyFill="1" applyBorder="1" applyAlignment="1" applyProtection="1">
      <alignment horizontal="center" vertical="center" wrapText="1"/>
      <protection hidden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9"/>
  <sheetViews>
    <sheetView tabSelected="1" topLeftCell="B1" zoomScaleNormal="100" workbookViewId="0">
      <selection activeCell="M255" sqref="M255"/>
    </sheetView>
  </sheetViews>
  <sheetFormatPr defaultColWidth="9.140625" defaultRowHeight="15" x14ac:dyDescent="0.25"/>
  <cols>
    <col min="1" max="1" width="5" style="15" hidden="1" customWidth="1"/>
    <col min="2" max="2" width="8.7109375" style="16" customWidth="1"/>
    <col min="3" max="3" width="42.7109375" style="16" customWidth="1"/>
    <col min="4" max="4" width="5.42578125" style="16" customWidth="1"/>
    <col min="5" max="5" width="4.42578125" style="16" customWidth="1"/>
    <col min="6" max="6" width="15.5703125" style="16" customWidth="1"/>
    <col min="7" max="7" width="5.140625" style="16" customWidth="1"/>
    <col min="8" max="8" width="23.140625" style="16" customWidth="1"/>
    <col min="9" max="16384" width="9.140625" style="16"/>
  </cols>
  <sheetData>
    <row r="1" spans="1:12" s="14" customFormat="1" ht="34.5" customHeight="1" x14ac:dyDescent="0.25">
      <c r="A1" s="13"/>
      <c r="F1" s="40" t="s">
        <v>194</v>
      </c>
      <c r="G1" s="40"/>
      <c r="H1" s="40"/>
    </row>
    <row r="2" spans="1:12" ht="12" customHeight="1" x14ac:dyDescent="0.25">
      <c r="F2" s="17"/>
      <c r="G2" s="18"/>
      <c r="H2" s="18"/>
      <c r="I2" s="17"/>
      <c r="J2" s="17"/>
      <c r="K2" s="17"/>
      <c r="L2" s="17"/>
    </row>
    <row r="3" spans="1:12" ht="97.15" customHeight="1" x14ac:dyDescent="0.25">
      <c r="B3" s="42" t="s">
        <v>195</v>
      </c>
      <c r="C3" s="42"/>
      <c r="D3" s="42"/>
      <c r="E3" s="42"/>
      <c r="F3" s="42"/>
      <c r="G3" s="42"/>
      <c r="H3" s="42"/>
      <c r="I3" s="17"/>
    </row>
    <row r="5" spans="1:12" ht="15" customHeight="1" x14ac:dyDescent="0.25">
      <c r="B5" s="43" t="s">
        <v>0</v>
      </c>
      <c r="C5" s="41" t="s">
        <v>1</v>
      </c>
      <c r="D5" s="41" t="s">
        <v>2</v>
      </c>
      <c r="E5" s="41" t="s">
        <v>3</v>
      </c>
      <c r="F5" s="41" t="s">
        <v>4</v>
      </c>
      <c r="G5" s="41" t="s">
        <v>5</v>
      </c>
      <c r="H5" s="41" t="s">
        <v>193</v>
      </c>
    </row>
    <row r="6" spans="1:12" x14ac:dyDescent="0.25">
      <c r="B6" s="44"/>
      <c r="C6" s="41"/>
      <c r="D6" s="41"/>
      <c r="E6" s="41"/>
      <c r="F6" s="41"/>
      <c r="G6" s="41"/>
      <c r="H6" s="41"/>
    </row>
    <row r="7" spans="1:12" x14ac:dyDescent="0.25">
      <c r="B7" s="44"/>
      <c r="C7" s="41"/>
      <c r="D7" s="41"/>
      <c r="E7" s="41"/>
      <c r="F7" s="41"/>
      <c r="G7" s="41"/>
      <c r="H7" s="41"/>
    </row>
    <row r="8" spans="1:12" x14ac:dyDescent="0.25">
      <c r="B8" s="44"/>
      <c r="C8" s="41"/>
      <c r="D8" s="41"/>
      <c r="E8" s="41"/>
      <c r="F8" s="41"/>
      <c r="G8" s="41"/>
      <c r="H8" s="41"/>
    </row>
    <row r="9" spans="1:12" ht="15" customHeight="1" x14ac:dyDescent="0.25">
      <c r="B9" s="44"/>
      <c r="C9" s="41"/>
      <c r="D9" s="41"/>
      <c r="E9" s="41"/>
      <c r="F9" s="41"/>
      <c r="G9" s="41"/>
      <c r="H9" s="41"/>
    </row>
    <row r="10" spans="1:12" x14ac:dyDescent="0.25">
      <c r="B10" s="44"/>
      <c r="C10" s="41"/>
      <c r="D10" s="41"/>
      <c r="E10" s="41"/>
      <c r="F10" s="41"/>
      <c r="G10" s="41"/>
      <c r="H10" s="41"/>
    </row>
    <row r="11" spans="1:12" x14ac:dyDescent="0.25">
      <c r="B11" s="44"/>
      <c r="C11" s="41"/>
      <c r="D11" s="41"/>
      <c r="E11" s="41"/>
      <c r="F11" s="41"/>
      <c r="G11" s="41"/>
      <c r="H11" s="41"/>
    </row>
    <row r="12" spans="1:12" x14ac:dyDescent="0.25">
      <c r="B12" s="45"/>
      <c r="C12" s="41"/>
      <c r="D12" s="41"/>
      <c r="E12" s="41"/>
      <c r="F12" s="41"/>
      <c r="G12" s="41"/>
      <c r="H12" s="41"/>
    </row>
    <row r="13" spans="1:12" s="22" customFormat="1" ht="47.25" x14ac:dyDescent="0.25">
      <c r="A13" s="19">
        <v>0</v>
      </c>
      <c r="B13" s="20">
        <v>920</v>
      </c>
      <c r="C13" s="21" t="s">
        <v>7</v>
      </c>
      <c r="D13" s="20"/>
      <c r="E13" s="20"/>
      <c r="F13" s="20" t="s">
        <v>8</v>
      </c>
      <c r="G13" s="20"/>
      <c r="H13" s="37">
        <f>SUMIFS(H14:H1009,$B14:$B1009,$B14)/3</f>
        <v>66295488.550000004</v>
      </c>
    </row>
    <row r="14" spans="1:12" s="22" customFormat="1" ht="63" x14ac:dyDescent="0.25">
      <c r="A14" s="19">
        <v>1</v>
      </c>
      <c r="B14" s="23">
        <v>920</v>
      </c>
      <c r="C14" s="24" t="s">
        <v>9</v>
      </c>
      <c r="D14" s="25" t="s">
        <v>88</v>
      </c>
      <c r="E14" s="25" t="s">
        <v>89</v>
      </c>
      <c r="F14" s="25" t="s">
        <v>8</v>
      </c>
      <c r="G14" s="25" t="s">
        <v>117</v>
      </c>
      <c r="H14" s="38">
        <f>SUMIFS(H15:H1004,$B15:$B1004,$B15,$D15:$D1004,$D15,$E15:$E1004,$E15)/2</f>
        <v>10935069.550000001</v>
      </c>
    </row>
    <row r="15" spans="1:12" s="22" customFormat="1" ht="63" x14ac:dyDescent="0.25">
      <c r="A15" s="19">
        <v>2</v>
      </c>
      <c r="B15" s="26">
        <v>920</v>
      </c>
      <c r="C15" s="27" t="s">
        <v>158</v>
      </c>
      <c r="D15" s="28" t="s">
        <v>88</v>
      </c>
      <c r="E15" s="25" t="s">
        <v>89</v>
      </c>
      <c r="F15" s="25" t="s">
        <v>16</v>
      </c>
      <c r="G15" s="25" t="s">
        <v>90</v>
      </c>
      <c r="H15" s="38">
        <f>SUMIFS(H16:H1004,$B16:$B1004,$B15,$D16:$D1004,$D16,$E16:$E1004,$E16,$F16:$F1004,$F16)</f>
        <v>150000</v>
      </c>
    </row>
    <row r="16" spans="1:12" s="22" customFormat="1" ht="47.25" x14ac:dyDescent="0.25">
      <c r="A16" s="19">
        <v>3</v>
      </c>
      <c r="B16" s="23">
        <v>920</v>
      </c>
      <c r="C16" s="29" t="s">
        <v>13</v>
      </c>
      <c r="D16" s="25" t="s">
        <v>88</v>
      </c>
      <c r="E16" s="25" t="s">
        <v>89</v>
      </c>
      <c r="F16" s="25" t="s">
        <v>16</v>
      </c>
      <c r="G16" s="25" t="s">
        <v>92</v>
      </c>
      <c r="H16" s="39">
        <v>150000</v>
      </c>
    </row>
    <row r="17" spans="1:8" s="22" customFormat="1" ht="78.75" x14ac:dyDescent="0.25">
      <c r="A17" s="19">
        <v>2</v>
      </c>
      <c r="B17" s="23">
        <v>920</v>
      </c>
      <c r="C17" s="30" t="s">
        <v>10</v>
      </c>
      <c r="D17" s="25" t="s">
        <v>88</v>
      </c>
      <c r="E17" s="25" t="s">
        <v>89</v>
      </c>
      <c r="F17" s="25" t="s">
        <v>132</v>
      </c>
      <c r="G17" s="25" t="s">
        <v>90</v>
      </c>
      <c r="H17" s="38">
        <f>SUMIFS(H18:H1006,$B18:$B1006,$B17,$D18:$D1006,$D18,$E18:$E1006,$E18,$F18:$F1006,$F18)</f>
        <v>10785069.550000001</v>
      </c>
    </row>
    <row r="18" spans="1:8" s="22" customFormat="1" ht="47.25" x14ac:dyDescent="0.25">
      <c r="A18" s="19">
        <v>3</v>
      </c>
      <c r="B18" s="23">
        <v>920</v>
      </c>
      <c r="C18" s="30" t="s">
        <v>12</v>
      </c>
      <c r="D18" s="25" t="s">
        <v>88</v>
      </c>
      <c r="E18" s="25" t="s">
        <v>89</v>
      </c>
      <c r="F18" s="25" t="s">
        <v>132</v>
      </c>
      <c r="G18" s="25" t="s">
        <v>91</v>
      </c>
      <c r="H18" s="39">
        <v>10273421.550000001</v>
      </c>
    </row>
    <row r="19" spans="1:8" s="22" customFormat="1" ht="47.25" x14ac:dyDescent="0.25">
      <c r="A19" s="19">
        <v>3</v>
      </c>
      <c r="B19" s="23">
        <v>920</v>
      </c>
      <c r="C19" s="30" t="s">
        <v>13</v>
      </c>
      <c r="D19" s="25" t="s">
        <v>88</v>
      </c>
      <c r="E19" s="25" t="s">
        <v>89</v>
      </c>
      <c r="F19" s="25" t="s">
        <v>132</v>
      </c>
      <c r="G19" s="25" t="s">
        <v>92</v>
      </c>
      <c r="H19" s="39">
        <v>511300</v>
      </c>
    </row>
    <row r="20" spans="1:8" s="22" customFormat="1" ht="15.75" x14ac:dyDescent="0.25">
      <c r="A20" s="19">
        <v>3</v>
      </c>
      <c r="B20" s="23">
        <v>920</v>
      </c>
      <c r="C20" s="30" t="s">
        <v>14</v>
      </c>
      <c r="D20" s="25" t="s">
        <v>88</v>
      </c>
      <c r="E20" s="25" t="s">
        <v>89</v>
      </c>
      <c r="F20" s="25" t="s">
        <v>132</v>
      </c>
      <c r="G20" s="25" t="s">
        <v>93</v>
      </c>
      <c r="H20" s="39">
        <v>348</v>
      </c>
    </row>
    <row r="21" spans="1:8" s="22" customFormat="1" ht="63" x14ac:dyDescent="0.25">
      <c r="A21" s="19">
        <v>1</v>
      </c>
      <c r="B21" s="23">
        <v>920</v>
      </c>
      <c r="C21" s="30" t="s">
        <v>17</v>
      </c>
      <c r="D21" s="25" t="s">
        <v>95</v>
      </c>
      <c r="E21" s="25" t="s">
        <v>88</v>
      </c>
      <c r="F21" s="25" t="s">
        <v>8</v>
      </c>
      <c r="G21" s="25" t="s">
        <v>90</v>
      </c>
      <c r="H21" s="38">
        <f>SUMIFS(H22:H1012,$B22:$B1012,$B22,$D22:$D1012,$D22,$E22:$E1012,$E22)/2</f>
        <v>27531000</v>
      </c>
    </row>
    <row r="22" spans="1:8" s="22" customFormat="1" ht="31.5" x14ac:dyDescent="0.25">
      <c r="A22" s="19">
        <v>2</v>
      </c>
      <c r="B22" s="23">
        <v>920</v>
      </c>
      <c r="C22" s="30" t="s">
        <v>18</v>
      </c>
      <c r="D22" s="25" t="s">
        <v>95</v>
      </c>
      <c r="E22" s="25" t="s">
        <v>88</v>
      </c>
      <c r="F22" s="25" t="s">
        <v>133</v>
      </c>
      <c r="G22" s="25" t="s">
        <v>90</v>
      </c>
      <c r="H22" s="38">
        <f>SUMIFS(H23:H1009,$B23:$B1009,$B22,$D23:$D1009,$D23,$E23:$E1009,$E23,$F23:$F1009,$F23)</f>
        <v>27531000</v>
      </c>
    </row>
    <row r="23" spans="1:8" s="22" customFormat="1" ht="15.75" x14ac:dyDescent="0.25">
      <c r="A23" s="19">
        <v>3</v>
      </c>
      <c r="B23" s="23">
        <v>920</v>
      </c>
      <c r="C23" s="30" t="s">
        <v>19</v>
      </c>
      <c r="D23" s="25" t="s">
        <v>95</v>
      </c>
      <c r="E23" s="25" t="s">
        <v>88</v>
      </c>
      <c r="F23" s="25" t="s">
        <v>133</v>
      </c>
      <c r="G23" s="25" t="s">
        <v>96</v>
      </c>
      <c r="H23" s="39">
        <v>27531000</v>
      </c>
    </row>
    <row r="24" spans="1:8" s="22" customFormat="1" ht="63" x14ac:dyDescent="0.25">
      <c r="A24" s="19">
        <v>1</v>
      </c>
      <c r="B24" s="23">
        <v>920</v>
      </c>
      <c r="C24" s="30" t="s">
        <v>20</v>
      </c>
      <c r="D24" s="25" t="s">
        <v>95</v>
      </c>
      <c r="E24" s="25" t="s">
        <v>97</v>
      </c>
      <c r="F24" s="25"/>
      <c r="G24" s="25"/>
      <c r="H24" s="38">
        <f>SUMIFS(H25:H1015,$B25:$B1015,$B25,$D25:$D1015,$D25,$E25:$E1015,$E25)/2</f>
        <v>27829419</v>
      </c>
    </row>
    <row r="25" spans="1:8" s="22" customFormat="1" ht="31.5" x14ac:dyDescent="0.25">
      <c r="A25" s="19">
        <v>2</v>
      </c>
      <c r="B25" s="23">
        <v>920</v>
      </c>
      <c r="C25" s="30" t="s">
        <v>18</v>
      </c>
      <c r="D25" s="25" t="s">
        <v>95</v>
      </c>
      <c r="E25" s="25" t="s">
        <v>97</v>
      </c>
      <c r="F25" s="25" t="s">
        <v>133</v>
      </c>
      <c r="G25" s="25"/>
      <c r="H25" s="38">
        <f>SUMIFS(H26:H1012,$B26:$B1012,$B25,$D26:$D1012,$D26,$E26:$E1012,$E26,$F26:$F1012,$F26)</f>
        <v>27829419</v>
      </c>
    </row>
    <row r="26" spans="1:8" s="22" customFormat="1" ht="15.75" x14ac:dyDescent="0.25">
      <c r="A26" s="19">
        <v>3</v>
      </c>
      <c r="B26" s="23">
        <v>920</v>
      </c>
      <c r="C26" s="30" t="s">
        <v>21</v>
      </c>
      <c r="D26" s="25" t="s">
        <v>95</v>
      </c>
      <c r="E26" s="25" t="s">
        <v>97</v>
      </c>
      <c r="F26" s="25" t="s">
        <v>133</v>
      </c>
      <c r="G26" s="25" t="s">
        <v>98</v>
      </c>
      <c r="H26" s="39">
        <v>27829419</v>
      </c>
    </row>
    <row r="27" spans="1:8" s="22" customFormat="1" ht="15.75" x14ac:dyDescent="0.25">
      <c r="A27" s="19">
        <v>0</v>
      </c>
      <c r="B27" s="20">
        <v>933</v>
      </c>
      <c r="C27" s="21" t="s">
        <v>22</v>
      </c>
      <c r="D27" s="31" t="s">
        <v>90</v>
      </c>
      <c r="E27" s="31" t="s">
        <v>90</v>
      </c>
      <c r="F27" s="31" t="s">
        <v>8</v>
      </c>
      <c r="G27" s="31" t="s">
        <v>90</v>
      </c>
      <c r="H27" s="37">
        <f>SUMIFS(H28:H1024,$B28:$B1024,$B28)/3</f>
        <v>2206590.1800000002</v>
      </c>
    </row>
    <row r="28" spans="1:8" s="22" customFormat="1" ht="78.75" x14ac:dyDescent="0.25">
      <c r="A28" s="19">
        <v>1</v>
      </c>
      <c r="B28" s="23">
        <v>933</v>
      </c>
      <c r="C28" s="30" t="s">
        <v>23</v>
      </c>
      <c r="D28" s="25" t="s">
        <v>88</v>
      </c>
      <c r="E28" s="25" t="s">
        <v>97</v>
      </c>
      <c r="F28" s="25" t="s">
        <v>8</v>
      </c>
      <c r="G28" s="25" t="s">
        <v>90</v>
      </c>
      <c r="H28" s="38">
        <f>SUMIFS(H29:H1038,$B29:$B1038,$B29,$D29:$D1038,$D29,$E29:$E1038,$E29)/2</f>
        <v>959220.27</v>
      </c>
    </row>
    <row r="29" spans="1:8" s="22" customFormat="1" ht="63" x14ac:dyDescent="0.25">
      <c r="A29" s="19">
        <v>2</v>
      </c>
      <c r="B29" s="23">
        <v>933</v>
      </c>
      <c r="C29" s="27" t="s">
        <v>158</v>
      </c>
      <c r="D29" s="25" t="s">
        <v>88</v>
      </c>
      <c r="E29" s="25" t="s">
        <v>97</v>
      </c>
      <c r="F29" s="25" t="s">
        <v>16</v>
      </c>
      <c r="G29" s="25" t="s">
        <v>90</v>
      </c>
      <c r="H29" s="38">
        <f>SUMIFS(H30:H1014,$B30:$B1014,$B29,$D30:$D1014,$D30,$E30:$E1014,$E30,$F30:$F1014,$F30)</f>
        <v>55490</v>
      </c>
    </row>
    <row r="30" spans="1:8" s="22" customFormat="1" ht="51.6" customHeight="1" x14ac:dyDescent="0.25">
      <c r="A30" s="19">
        <v>3</v>
      </c>
      <c r="B30" s="23">
        <v>933</v>
      </c>
      <c r="C30" s="30" t="s">
        <v>13</v>
      </c>
      <c r="D30" s="25" t="s">
        <v>88</v>
      </c>
      <c r="E30" s="25" t="s">
        <v>97</v>
      </c>
      <c r="F30" s="25" t="s">
        <v>16</v>
      </c>
      <c r="G30" s="25" t="s">
        <v>92</v>
      </c>
      <c r="H30" s="39">
        <v>55490</v>
      </c>
    </row>
    <row r="31" spans="1:8" s="22" customFormat="1" ht="78.75" x14ac:dyDescent="0.25">
      <c r="A31" s="19">
        <v>2</v>
      </c>
      <c r="B31" s="23">
        <v>933</v>
      </c>
      <c r="C31" s="30" t="s">
        <v>10</v>
      </c>
      <c r="D31" s="25" t="s">
        <v>88</v>
      </c>
      <c r="E31" s="25" t="s">
        <v>97</v>
      </c>
      <c r="F31" s="25" t="s">
        <v>132</v>
      </c>
      <c r="G31" s="25" t="s">
        <v>90</v>
      </c>
      <c r="H31" s="38">
        <f>SUMIFS(H32:H1016,$B32:$B1016,$B31,$D32:$D1016,$D32,$E32:$E1016,$E32,$F32:$F1016,$F32)</f>
        <v>903730.27</v>
      </c>
    </row>
    <row r="32" spans="1:8" s="22" customFormat="1" ht="35.450000000000003" customHeight="1" x14ac:dyDescent="0.25">
      <c r="A32" s="19">
        <v>3</v>
      </c>
      <c r="B32" s="23">
        <v>933</v>
      </c>
      <c r="C32" s="30" t="s">
        <v>12</v>
      </c>
      <c r="D32" s="25" t="s">
        <v>88</v>
      </c>
      <c r="E32" s="25" t="s">
        <v>97</v>
      </c>
      <c r="F32" s="25" t="s">
        <v>132</v>
      </c>
      <c r="G32" s="25" t="s">
        <v>91</v>
      </c>
      <c r="H32" s="39">
        <v>755837.27</v>
      </c>
    </row>
    <row r="33" spans="1:8" s="22" customFormat="1" ht="47.25" x14ac:dyDescent="0.25">
      <c r="A33" s="19">
        <v>3</v>
      </c>
      <c r="B33" s="23">
        <v>933</v>
      </c>
      <c r="C33" s="30" t="s">
        <v>13</v>
      </c>
      <c r="D33" s="25" t="s">
        <v>88</v>
      </c>
      <c r="E33" s="25" t="s">
        <v>97</v>
      </c>
      <c r="F33" s="25" t="s">
        <v>132</v>
      </c>
      <c r="G33" s="25" t="s">
        <v>92</v>
      </c>
      <c r="H33" s="39">
        <v>147893</v>
      </c>
    </row>
    <row r="34" spans="1:8" s="22" customFormat="1" ht="15.75" x14ac:dyDescent="0.25">
      <c r="A34" s="19">
        <v>3</v>
      </c>
      <c r="B34" s="23">
        <v>933</v>
      </c>
      <c r="C34" s="30" t="s">
        <v>14</v>
      </c>
      <c r="D34" s="25" t="s">
        <v>88</v>
      </c>
      <c r="E34" s="25" t="s">
        <v>97</v>
      </c>
      <c r="F34" s="25" t="s">
        <v>132</v>
      </c>
      <c r="G34" s="25" t="s">
        <v>93</v>
      </c>
      <c r="H34" s="39">
        <v>0</v>
      </c>
    </row>
    <row r="35" spans="1:8" s="22" customFormat="1" ht="63" x14ac:dyDescent="0.25">
      <c r="A35" s="19">
        <v>1</v>
      </c>
      <c r="B35" s="23">
        <v>933</v>
      </c>
      <c r="C35" s="30" t="s">
        <v>9</v>
      </c>
      <c r="D35" s="25" t="s">
        <v>88</v>
      </c>
      <c r="E35" s="25" t="s">
        <v>89</v>
      </c>
      <c r="F35" s="25" t="s">
        <v>8</v>
      </c>
      <c r="G35" s="25" t="s">
        <v>90</v>
      </c>
      <c r="H35" s="38">
        <f>SUMIFS(H36:H1045,$B36:$B1045,$B36,$D36:$D1045,$D36,$E36:$E1045,$E36)/2</f>
        <v>1247369.9099999999</v>
      </c>
    </row>
    <row r="36" spans="1:8" s="22" customFormat="1" ht="63" x14ac:dyDescent="0.25">
      <c r="A36" s="19">
        <v>2</v>
      </c>
      <c r="B36" s="23">
        <v>933</v>
      </c>
      <c r="C36" s="27" t="s">
        <v>158</v>
      </c>
      <c r="D36" s="25" t="s">
        <v>88</v>
      </c>
      <c r="E36" s="25" t="s">
        <v>89</v>
      </c>
      <c r="F36" s="25" t="s">
        <v>16</v>
      </c>
      <c r="G36" s="25" t="s">
        <v>90</v>
      </c>
      <c r="H36" s="38">
        <f>SUMIFS(H37:H1021,$B37:$B1021,$B36,$D37:$D1021,$D37,$E37:$E1021,$E37,$F37:$F1021,$F37)</f>
        <v>35140</v>
      </c>
    </row>
    <row r="37" spans="1:8" s="22" customFormat="1" ht="51.6" customHeight="1" x14ac:dyDescent="0.25">
      <c r="A37" s="19">
        <v>3</v>
      </c>
      <c r="B37" s="23">
        <v>933</v>
      </c>
      <c r="C37" s="30" t="s">
        <v>13</v>
      </c>
      <c r="D37" s="25" t="s">
        <v>88</v>
      </c>
      <c r="E37" s="25" t="s">
        <v>89</v>
      </c>
      <c r="F37" s="25" t="s">
        <v>16</v>
      </c>
      <c r="G37" s="25" t="s">
        <v>92</v>
      </c>
      <c r="H37" s="39">
        <v>35140</v>
      </c>
    </row>
    <row r="38" spans="1:8" s="22" customFormat="1" ht="63" x14ac:dyDescent="0.25">
      <c r="A38" s="19">
        <v>2</v>
      </c>
      <c r="B38" s="23">
        <v>933</v>
      </c>
      <c r="C38" s="27" t="s">
        <v>174</v>
      </c>
      <c r="D38" s="25" t="s">
        <v>88</v>
      </c>
      <c r="E38" s="25" t="s">
        <v>89</v>
      </c>
      <c r="F38" s="25" t="s">
        <v>51</v>
      </c>
      <c r="G38" s="25" t="s">
        <v>90</v>
      </c>
      <c r="H38" s="38">
        <f>SUMIFS(H39:H1024,$B39:$B1024,$B38,$D39:$D1024,$D39,$E39:$E1024,$E39,$F39:$F1024,$F39)</f>
        <v>8376</v>
      </c>
    </row>
    <row r="39" spans="1:8" s="22" customFormat="1" ht="51.6" customHeight="1" x14ac:dyDescent="0.25">
      <c r="A39" s="19">
        <v>3</v>
      </c>
      <c r="B39" s="23">
        <v>933</v>
      </c>
      <c r="C39" s="30" t="s">
        <v>13</v>
      </c>
      <c r="D39" s="25" t="s">
        <v>88</v>
      </c>
      <c r="E39" s="25" t="s">
        <v>89</v>
      </c>
      <c r="F39" s="25" t="s">
        <v>51</v>
      </c>
      <c r="G39" s="25" t="s">
        <v>92</v>
      </c>
      <c r="H39" s="39">
        <v>8376</v>
      </c>
    </row>
    <row r="40" spans="1:8" s="22" customFormat="1" ht="78.75" x14ac:dyDescent="0.25">
      <c r="A40" s="19">
        <v>2</v>
      </c>
      <c r="B40" s="23">
        <v>933</v>
      </c>
      <c r="C40" s="30" t="s">
        <v>10</v>
      </c>
      <c r="D40" s="25" t="s">
        <v>88</v>
      </c>
      <c r="E40" s="25" t="s">
        <v>89</v>
      </c>
      <c r="F40" s="25" t="s">
        <v>132</v>
      </c>
      <c r="G40" s="25" t="s">
        <v>90</v>
      </c>
      <c r="H40" s="38">
        <f>SUMIFS(H41:H1026,$B41:$B1026,$B40,$D41:$D1026,$D41,$E41:$E1026,$E41,$F41:$F1026,$F41)</f>
        <v>1203853.9099999999</v>
      </c>
    </row>
    <row r="41" spans="1:8" s="22" customFormat="1" ht="47.25" x14ac:dyDescent="0.25">
      <c r="A41" s="19">
        <v>3</v>
      </c>
      <c r="B41" s="23">
        <v>933</v>
      </c>
      <c r="C41" s="30" t="s">
        <v>12</v>
      </c>
      <c r="D41" s="25" t="s">
        <v>88</v>
      </c>
      <c r="E41" s="25" t="s">
        <v>89</v>
      </c>
      <c r="F41" s="25" t="s">
        <v>132</v>
      </c>
      <c r="G41" s="25" t="s">
        <v>91</v>
      </c>
      <c r="H41" s="39">
        <v>1157136.97</v>
      </c>
    </row>
    <row r="42" spans="1:8" s="22" customFormat="1" ht="47.25" x14ac:dyDescent="0.25">
      <c r="A42" s="19">
        <v>3</v>
      </c>
      <c r="B42" s="23">
        <v>933</v>
      </c>
      <c r="C42" s="30" t="s">
        <v>13</v>
      </c>
      <c r="D42" s="25" t="s">
        <v>88</v>
      </c>
      <c r="E42" s="25" t="s">
        <v>89</v>
      </c>
      <c r="F42" s="25" t="s">
        <v>132</v>
      </c>
      <c r="G42" s="25" t="s">
        <v>92</v>
      </c>
      <c r="H42" s="39">
        <v>46716.94</v>
      </c>
    </row>
    <row r="43" spans="1:8" s="22" customFormat="1" ht="31.5" x14ac:dyDescent="0.25">
      <c r="A43" s="19">
        <v>0</v>
      </c>
      <c r="B43" s="20">
        <v>935</v>
      </c>
      <c r="C43" s="21" t="s">
        <v>25</v>
      </c>
      <c r="D43" s="31" t="s">
        <v>90</v>
      </c>
      <c r="E43" s="31" t="s">
        <v>90</v>
      </c>
      <c r="F43" s="31" t="s">
        <v>8</v>
      </c>
      <c r="G43" s="31" t="s">
        <v>90</v>
      </c>
      <c r="H43" s="37">
        <f>SUMIFS(H44:H1039,$B44:$B1039,$B44)/3</f>
        <v>29826918.289999995</v>
      </c>
    </row>
    <row r="44" spans="1:8" s="22" customFormat="1" ht="47.25" x14ac:dyDescent="0.25">
      <c r="A44" s="19">
        <v>1</v>
      </c>
      <c r="B44" s="23">
        <v>935</v>
      </c>
      <c r="C44" s="30" t="s">
        <v>45</v>
      </c>
      <c r="D44" s="25" t="s">
        <v>97</v>
      </c>
      <c r="E44" s="25" t="s">
        <v>95</v>
      </c>
      <c r="F44" s="25"/>
      <c r="G44" s="25"/>
      <c r="H44" s="38">
        <f>SUMIFS(H45:H1052,$B45:$B1052,$B45,$D45:$D1052,$D45,$E45:$E1052,$E45)/2</f>
        <v>358388.88</v>
      </c>
    </row>
    <row r="45" spans="1:8" s="22" customFormat="1" ht="94.5" x14ac:dyDescent="0.25">
      <c r="A45" s="19">
        <v>2</v>
      </c>
      <c r="B45" s="23">
        <v>935</v>
      </c>
      <c r="C45" s="30" t="s">
        <v>163</v>
      </c>
      <c r="D45" s="25" t="s">
        <v>97</v>
      </c>
      <c r="E45" s="25" t="s">
        <v>95</v>
      </c>
      <c r="F45" s="25" t="s">
        <v>62</v>
      </c>
      <c r="G45" s="25"/>
      <c r="H45" s="38">
        <f>SUMIFS(H46:H1049,$B46:$B1049,$B45,$D46:$D1049,$D46,$E46:$E1049,$E46,$F46:$F1049,$F46)</f>
        <v>358388.88</v>
      </c>
    </row>
    <row r="46" spans="1:8" s="22" customFormat="1" ht="15.75" x14ac:dyDescent="0.25">
      <c r="A46" s="19">
        <v>3</v>
      </c>
      <c r="B46" s="23">
        <v>935</v>
      </c>
      <c r="C46" s="30" t="s">
        <v>55</v>
      </c>
      <c r="D46" s="25" t="s">
        <v>97</v>
      </c>
      <c r="E46" s="25" t="s">
        <v>95</v>
      </c>
      <c r="F46" s="25" t="s">
        <v>62</v>
      </c>
      <c r="G46" s="25" t="s">
        <v>110</v>
      </c>
      <c r="H46" s="39">
        <v>358388.88</v>
      </c>
    </row>
    <row r="47" spans="1:8" s="22" customFormat="1" ht="31.5" x14ac:dyDescent="0.25">
      <c r="A47" s="19">
        <v>1</v>
      </c>
      <c r="B47" s="23">
        <v>935</v>
      </c>
      <c r="C47" s="30" t="s">
        <v>26</v>
      </c>
      <c r="D47" s="25" t="s">
        <v>100</v>
      </c>
      <c r="E47" s="25" t="s">
        <v>100</v>
      </c>
      <c r="F47" s="25" t="s">
        <v>8</v>
      </c>
      <c r="G47" s="25" t="s">
        <v>90</v>
      </c>
      <c r="H47" s="38">
        <f>SUMIFS(H48:H1033,$B48:$B1033,$B48,$D48:$D1033,$D48,$E48:$E1033,$E48)/2</f>
        <v>6561467.9400000004</v>
      </c>
    </row>
    <row r="48" spans="1:8" s="22" customFormat="1" ht="31.5" x14ac:dyDescent="0.25">
      <c r="A48" s="19">
        <v>2</v>
      </c>
      <c r="B48" s="23">
        <v>935</v>
      </c>
      <c r="C48" s="30" t="s">
        <v>172</v>
      </c>
      <c r="D48" s="25" t="s">
        <v>100</v>
      </c>
      <c r="E48" s="25" t="s">
        <v>100</v>
      </c>
      <c r="F48" s="25" t="s">
        <v>27</v>
      </c>
      <c r="G48" s="25"/>
      <c r="H48" s="38">
        <f>SUMIFS(H49:H1030,$B49:$B1030,$B48,$D49:$D1030,$D49,$E49:$E1030,$E49,$F49:$F1030,$F49)</f>
        <v>4728350.96</v>
      </c>
    </row>
    <row r="49" spans="1:8" s="22" customFormat="1" ht="31.5" x14ac:dyDescent="0.25">
      <c r="A49" s="19">
        <v>3</v>
      </c>
      <c r="B49" s="23">
        <v>935</v>
      </c>
      <c r="C49" s="30" t="s">
        <v>28</v>
      </c>
      <c r="D49" s="25" t="s">
        <v>100</v>
      </c>
      <c r="E49" s="25" t="s">
        <v>100</v>
      </c>
      <c r="F49" s="25" t="s">
        <v>27</v>
      </c>
      <c r="G49" s="25" t="s">
        <v>101</v>
      </c>
      <c r="H49" s="39">
        <v>547363</v>
      </c>
    </row>
    <row r="50" spans="1:8" s="22" customFormat="1" ht="47.25" x14ac:dyDescent="0.25">
      <c r="A50" s="19">
        <v>3</v>
      </c>
      <c r="B50" s="23">
        <v>935</v>
      </c>
      <c r="C50" s="30" t="s">
        <v>13</v>
      </c>
      <c r="D50" s="25" t="s">
        <v>100</v>
      </c>
      <c r="E50" s="25" t="s">
        <v>100</v>
      </c>
      <c r="F50" s="25" t="s">
        <v>27</v>
      </c>
      <c r="G50" s="25" t="s">
        <v>92</v>
      </c>
      <c r="H50" s="39">
        <v>229600</v>
      </c>
    </row>
    <row r="51" spans="1:8" s="22" customFormat="1" ht="15.75" x14ac:dyDescent="0.25">
      <c r="A51" s="19">
        <v>3</v>
      </c>
      <c r="B51" s="23">
        <v>935</v>
      </c>
      <c r="C51" s="30" t="s">
        <v>55</v>
      </c>
      <c r="D51" s="25" t="s">
        <v>100</v>
      </c>
      <c r="E51" s="25" t="s">
        <v>100</v>
      </c>
      <c r="F51" s="25" t="s">
        <v>27</v>
      </c>
      <c r="G51" s="25" t="s">
        <v>110</v>
      </c>
      <c r="H51" s="39">
        <v>3951387.96</v>
      </c>
    </row>
    <row r="52" spans="1:8" s="22" customFormat="1" ht="47.25" x14ac:dyDescent="0.25">
      <c r="A52" s="19">
        <v>2</v>
      </c>
      <c r="B52" s="23">
        <v>935</v>
      </c>
      <c r="C52" s="32" t="s">
        <v>169</v>
      </c>
      <c r="D52" s="25" t="s">
        <v>100</v>
      </c>
      <c r="E52" s="25" t="s">
        <v>100</v>
      </c>
      <c r="F52" s="25" t="s">
        <v>82</v>
      </c>
      <c r="G52" s="25"/>
      <c r="H52" s="38">
        <f>SUMIFS(H53:H1064,$B53:$B1064,$B52,$D53:$D1064,$D53,$E53:$E1064,$E53,$F53:$F1064,$F53)</f>
        <v>1833116.98</v>
      </c>
    </row>
    <row r="53" spans="1:8" s="22" customFormat="1" ht="15.75" x14ac:dyDescent="0.25">
      <c r="A53" s="19">
        <v>3</v>
      </c>
      <c r="B53" s="23">
        <v>935</v>
      </c>
      <c r="C53" s="30" t="s">
        <v>55</v>
      </c>
      <c r="D53" s="25" t="s">
        <v>100</v>
      </c>
      <c r="E53" s="25" t="s">
        <v>100</v>
      </c>
      <c r="F53" s="25" t="s">
        <v>82</v>
      </c>
      <c r="G53" s="25" t="s">
        <v>110</v>
      </c>
      <c r="H53" s="39">
        <v>1833116.98</v>
      </c>
    </row>
    <row r="54" spans="1:8" s="22" customFormat="1" ht="15.75" x14ac:dyDescent="0.25">
      <c r="A54" s="19">
        <v>1</v>
      </c>
      <c r="B54" s="23">
        <v>935</v>
      </c>
      <c r="C54" s="30" t="s">
        <v>29</v>
      </c>
      <c r="D54" s="25" t="s">
        <v>102</v>
      </c>
      <c r="E54" s="25" t="s">
        <v>88</v>
      </c>
      <c r="F54" s="25" t="s">
        <v>8</v>
      </c>
      <c r="G54" s="25" t="s">
        <v>90</v>
      </c>
      <c r="H54" s="38">
        <f>SUMIFS(H55:H1037,$B55:$B1037,$B55,$D55:$D1037,$D55,$E55:$E1037,$E55)/2</f>
        <v>17202099.149999999</v>
      </c>
    </row>
    <row r="55" spans="1:8" s="22" customFormat="1" ht="39" customHeight="1" x14ac:dyDescent="0.25">
      <c r="A55" s="19">
        <v>2</v>
      </c>
      <c r="B55" s="23">
        <v>935</v>
      </c>
      <c r="C55" s="30" t="s">
        <v>126</v>
      </c>
      <c r="D55" s="25" t="s">
        <v>102</v>
      </c>
      <c r="E55" s="25" t="s">
        <v>88</v>
      </c>
      <c r="F55" s="25" t="s">
        <v>30</v>
      </c>
      <c r="G55" s="25"/>
      <c r="H55" s="38">
        <f>SUMIFS(H56:H1034,$B56:$B1034,$B55,$D56:$D1034,$D56,$E56:$E1034,$E56,$F56:$F1034,$F56)</f>
        <v>14593382</v>
      </c>
    </row>
    <row r="56" spans="1:8" s="22" customFormat="1" ht="31.5" x14ac:dyDescent="0.25">
      <c r="A56" s="19">
        <v>3</v>
      </c>
      <c r="B56" s="23">
        <v>935</v>
      </c>
      <c r="C56" s="30" t="s">
        <v>28</v>
      </c>
      <c r="D56" s="25" t="s">
        <v>102</v>
      </c>
      <c r="E56" s="25" t="s">
        <v>88</v>
      </c>
      <c r="F56" s="25" t="s">
        <v>30</v>
      </c>
      <c r="G56" s="25" t="s">
        <v>101</v>
      </c>
      <c r="H56" s="39">
        <v>9396437</v>
      </c>
    </row>
    <row r="57" spans="1:8" s="22" customFormat="1" ht="47.25" x14ac:dyDescent="0.25">
      <c r="A57" s="19">
        <v>3</v>
      </c>
      <c r="B57" s="23">
        <v>935</v>
      </c>
      <c r="C57" s="30" t="s">
        <v>13</v>
      </c>
      <c r="D57" s="25" t="s">
        <v>102</v>
      </c>
      <c r="E57" s="25" t="s">
        <v>88</v>
      </c>
      <c r="F57" s="25" t="s">
        <v>30</v>
      </c>
      <c r="G57" s="25" t="s">
        <v>92</v>
      </c>
      <c r="H57" s="39">
        <v>4643794</v>
      </c>
    </row>
    <row r="58" spans="1:8" s="22" customFormat="1" ht="15.75" x14ac:dyDescent="0.25">
      <c r="A58" s="19">
        <v>3</v>
      </c>
      <c r="B58" s="23">
        <v>935</v>
      </c>
      <c r="C58" s="30" t="s">
        <v>55</v>
      </c>
      <c r="D58" s="25" t="s">
        <v>102</v>
      </c>
      <c r="E58" s="25" t="s">
        <v>88</v>
      </c>
      <c r="F58" s="25" t="s">
        <v>30</v>
      </c>
      <c r="G58" s="25" t="s">
        <v>110</v>
      </c>
      <c r="H58" s="39">
        <v>540000</v>
      </c>
    </row>
    <row r="59" spans="1:8" s="22" customFormat="1" ht="15.75" x14ac:dyDescent="0.25">
      <c r="A59" s="19">
        <v>3</v>
      </c>
      <c r="B59" s="23">
        <v>935</v>
      </c>
      <c r="C59" s="30" t="s">
        <v>14</v>
      </c>
      <c r="D59" s="25" t="s">
        <v>102</v>
      </c>
      <c r="E59" s="25" t="s">
        <v>88</v>
      </c>
      <c r="F59" s="25" t="s">
        <v>30</v>
      </c>
      <c r="G59" s="25" t="s">
        <v>93</v>
      </c>
      <c r="H59" s="39">
        <v>13151</v>
      </c>
    </row>
    <row r="60" spans="1:8" s="22" customFormat="1" ht="47.25" x14ac:dyDescent="0.25">
      <c r="A60" s="19">
        <v>2</v>
      </c>
      <c r="B60" s="23">
        <v>935</v>
      </c>
      <c r="C60" s="30" t="s">
        <v>159</v>
      </c>
      <c r="D60" s="25" t="s">
        <v>102</v>
      </c>
      <c r="E60" s="25" t="s">
        <v>88</v>
      </c>
      <c r="F60" s="25" t="s">
        <v>31</v>
      </c>
      <c r="G60" s="25"/>
      <c r="H60" s="38">
        <f>SUMIFS(H61:H1038,$B61:$B1038,$B60,$D61:$D1038,$D61,$E61:$E1038,$E61,$F61:$F1038,$F61)</f>
        <v>2608717.15</v>
      </c>
    </row>
    <row r="61" spans="1:8" s="22" customFormat="1" ht="31.5" x14ac:dyDescent="0.25">
      <c r="A61" s="19">
        <v>3</v>
      </c>
      <c r="B61" s="23">
        <v>935</v>
      </c>
      <c r="C61" s="30" t="s">
        <v>28</v>
      </c>
      <c r="D61" s="25" t="s">
        <v>102</v>
      </c>
      <c r="E61" s="25" t="s">
        <v>88</v>
      </c>
      <c r="F61" s="25" t="s">
        <v>31</v>
      </c>
      <c r="G61" s="25" t="s">
        <v>101</v>
      </c>
      <c r="H61" s="39">
        <v>2198768</v>
      </c>
    </row>
    <row r="62" spans="1:8" s="22" customFormat="1" ht="47.25" x14ac:dyDescent="0.25">
      <c r="A62" s="19">
        <v>3</v>
      </c>
      <c r="B62" s="23">
        <v>935</v>
      </c>
      <c r="C62" s="30" t="s">
        <v>13</v>
      </c>
      <c r="D62" s="25" t="s">
        <v>102</v>
      </c>
      <c r="E62" s="25" t="s">
        <v>88</v>
      </c>
      <c r="F62" s="25" t="s">
        <v>31</v>
      </c>
      <c r="G62" s="25" t="s">
        <v>92</v>
      </c>
      <c r="H62" s="39">
        <v>409949.15</v>
      </c>
    </row>
    <row r="63" spans="1:8" s="22" customFormat="1" ht="31.5" x14ac:dyDescent="0.25">
      <c r="A63" s="19">
        <v>1</v>
      </c>
      <c r="B63" s="23">
        <v>935</v>
      </c>
      <c r="C63" s="30" t="s">
        <v>32</v>
      </c>
      <c r="D63" s="25" t="s">
        <v>103</v>
      </c>
      <c r="E63" s="25" t="s">
        <v>89</v>
      </c>
      <c r="F63" s="25"/>
      <c r="G63" s="25"/>
      <c r="H63" s="38">
        <f>SUMIFS(H64:H1045,$B64:$B1045,$B64,$D64:$D1045,$D64,$E64:$E1045,$E64)/2</f>
        <v>2086050</v>
      </c>
    </row>
    <row r="64" spans="1:8" s="22" customFormat="1" ht="78.75" x14ac:dyDescent="0.25">
      <c r="A64" s="19">
        <v>2</v>
      </c>
      <c r="B64" s="23">
        <v>935</v>
      </c>
      <c r="C64" s="30" t="s">
        <v>152</v>
      </c>
      <c r="D64" s="25" t="s">
        <v>103</v>
      </c>
      <c r="E64" s="25" t="s">
        <v>89</v>
      </c>
      <c r="F64" s="25" t="s">
        <v>33</v>
      </c>
      <c r="G64" s="25"/>
      <c r="H64" s="38">
        <f>SUMIFS(H65:H1042,$B65:$B1042,$B64,$D65:$D1042,$D65,$E65:$E1042,$E65,$F65:$F1042,$F65)</f>
        <v>130000</v>
      </c>
    </row>
    <row r="65" spans="1:8" s="22" customFormat="1" ht="47.25" x14ac:dyDescent="0.25">
      <c r="A65" s="19">
        <v>3</v>
      </c>
      <c r="B65" s="23">
        <v>935</v>
      </c>
      <c r="C65" s="30" t="s">
        <v>13</v>
      </c>
      <c r="D65" s="25" t="s">
        <v>103</v>
      </c>
      <c r="E65" s="25" t="s">
        <v>89</v>
      </c>
      <c r="F65" s="25" t="s">
        <v>33</v>
      </c>
      <c r="G65" s="25" t="s">
        <v>92</v>
      </c>
      <c r="H65" s="39">
        <v>60000</v>
      </c>
    </row>
    <row r="66" spans="1:8" s="22" customFormat="1" ht="15.75" x14ac:dyDescent="0.25">
      <c r="A66" s="19">
        <v>3</v>
      </c>
      <c r="B66" s="23">
        <v>935</v>
      </c>
      <c r="C66" s="30" t="s">
        <v>55</v>
      </c>
      <c r="D66" s="25" t="s">
        <v>103</v>
      </c>
      <c r="E66" s="25" t="s">
        <v>89</v>
      </c>
      <c r="F66" s="25" t="s">
        <v>33</v>
      </c>
      <c r="G66" s="25" t="s">
        <v>110</v>
      </c>
      <c r="H66" s="39">
        <v>70000</v>
      </c>
    </row>
    <row r="67" spans="1:8" s="22" customFormat="1" ht="94.5" x14ac:dyDescent="0.25">
      <c r="A67" s="19">
        <v>2</v>
      </c>
      <c r="B67" s="23">
        <v>935</v>
      </c>
      <c r="C67" s="30" t="s">
        <v>34</v>
      </c>
      <c r="D67" s="25" t="s">
        <v>103</v>
      </c>
      <c r="E67" s="25" t="s">
        <v>89</v>
      </c>
      <c r="F67" s="25" t="s">
        <v>35</v>
      </c>
      <c r="G67" s="25"/>
      <c r="H67" s="38">
        <f>SUMIFS(H68:H1052,$B68:$B1052,$B67,$D68:$D1052,$D68,$E68:$E1052,$E68,$F68:$F1052,$F68)</f>
        <v>1956050</v>
      </c>
    </row>
    <row r="68" spans="1:8" s="22" customFormat="1" ht="63" x14ac:dyDescent="0.25">
      <c r="A68" s="19">
        <v>3</v>
      </c>
      <c r="B68" s="23">
        <v>935</v>
      </c>
      <c r="C68" s="30" t="s">
        <v>72</v>
      </c>
      <c r="D68" s="25" t="s">
        <v>103</v>
      </c>
      <c r="E68" s="25" t="s">
        <v>89</v>
      </c>
      <c r="F68" s="25" t="s">
        <v>35</v>
      </c>
      <c r="G68" s="25" t="s">
        <v>113</v>
      </c>
      <c r="H68" s="39">
        <v>1956050</v>
      </c>
    </row>
    <row r="69" spans="1:8" s="22" customFormat="1" ht="63" x14ac:dyDescent="0.25">
      <c r="A69" s="19">
        <v>3</v>
      </c>
      <c r="B69" s="23">
        <v>935</v>
      </c>
      <c r="C69" s="30" t="s">
        <v>67</v>
      </c>
      <c r="D69" s="25" t="s">
        <v>103</v>
      </c>
      <c r="E69" s="25" t="s">
        <v>89</v>
      </c>
      <c r="F69" s="25" t="s">
        <v>35</v>
      </c>
      <c r="G69" s="25" t="s">
        <v>112</v>
      </c>
      <c r="H69" s="39">
        <v>0</v>
      </c>
    </row>
    <row r="70" spans="1:8" s="22" customFormat="1" ht="15.75" x14ac:dyDescent="0.25">
      <c r="A70" s="19">
        <v>1</v>
      </c>
      <c r="B70" s="23">
        <v>935</v>
      </c>
      <c r="C70" s="30" t="s">
        <v>36</v>
      </c>
      <c r="D70" s="25" t="s">
        <v>104</v>
      </c>
      <c r="E70" s="25" t="s">
        <v>88</v>
      </c>
      <c r="F70" s="25" t="s">
        <v>8</v>
      </c>
      <c r="G70" s="25" t="s">
        <v>90</v>
      </c>
      <c r="H70" s="38">
        <f>SUMIFS(H71:H1086,$B71:$B1086,$B71,$D71:$D1086,$D71,$E71:$E1086,$E71)/2</f>
        <v>3618912.32</v>
      </c>
    </row>
    <row r="71" spans="1:8" s="22" customFormat="1" ht="47.25" x14ac:dyDescent="0.25">
      <c r="A71" s="19">
        <v>2</v>
      </c>
      <c r="B71" s="23">
        <v>935</v>
      </c>
      <c r="C71" s="30" t="s">
        <v>160</v>
      </c>
      <c r="D71" s="25" t="s">
        <v>104</v>
      </c>
      <c r="E71" s="25" t="s">
        <v>88</v>
      </c>
      <c r="F71" s="25" t="s">
        <v>37</v>
      </c>
      <c r="G71" s="25"/>
      <c r="H71" s="38">
        <f>SUMIFS(H72:H1056,$B72:$B1056,$B71,$D72:$D1056,$D72,$E72:$E1056,$E72,$F72:$F1056,$F72)</f>
        <v>3618912.32</v>
      </c>
    </row>
    <row r="72" spans="1:8" s="22" customFormat="1" ht="31.5" x14ac:dyDescent="0.25">
      <c r="A72" s="19">
        <v>3</v>
      </c>
      <c r="B72" s="23">
        <v>935</v>
      </c>
      <c r="C72" s="30" t="s">
        <v>28</v>
      </c>
      <c r="D72" s="25" t="s">
        <v>104</v>
      </c>
      <c r="E72" s="25" t="s">
        <v>88</v>
      </c>
      <c r="F72" s="25" t="s">
        <v>37</v>
      </c>
      <c r="G72" s="25" t="s">
        <v>101</v>
      </c>
      <c r="H72" s="39">
        <v>1826</v>
      </c>
    </row>
    <row r="73" spans="1:8" s="22" customFormat="1" ht="15.75" x14ac:dyDescent="0.25">
      <c r="A73" s="19">
        <v>3</v>
      </c>
      <c r="B73" s="23">
        <v>935</v>
      </c>
      <c r="C73" s="30" t="s">
        <v>55</v>
      </c>
      <c r="D73" s="25" t="s">
        <v>104</v>
      </c>
      <c r="E73" s="25" t="s">
        <v>88</v>
      </c>
      <c r="F73" s="25" t="s">
        <v>37</v>
      </c>
      <c r="G73" s="25" t="s">
        <v>110</v>
      </c>
      <c r="H73" s="39">
        <v>3617086.32</v>
      </c>
    </row>
    <row r="74" spans="1:8" s="22" customFormat="1" ht="51" customHeight="1" x14ac:dyDescent="0.25">
      <c r="A74" s="19">
        <v>0</v>
      </c>
      <c r="B74" s="20">
        <v>943</v>
      </c>
      <c r="C74" s="21" t="s">
        <v>40</v>
      </c>
      <c r="D74" s="31"/>
      <c r="E74" s="31"/>
      <c r="F74" s="31"/>
      <c r="G74" s="31"/>
      <c r="H74" s="37">
        <f>SUMIFS(H75:H1069,$B75:$B1069,$B75)/3</f>
        <v>8404564.2400000002</v>
      </c>
    </row>
    <row r="75" spans="1:8" s="22" customFormat="1" ht="15.75" x14ac:dyDescent="0.25">
      <c r="A75" s="19">
        <v>1</v>
      </c>
      <c r="B75" s="23">
        <v>943</v>
      </c>
      <c r="C75" s="30" t="s">
        <v>38</v>
      </c>
      <c r="D75" s="25" t="s">
        <v>103</v>
      </c>
      <c r="E75" s="25" t="s">
        <v>105</v>
      </c>
      <c r="F75" s="25" t="s">
        <v>8</v>
      </c>
      <c r="G75" s="25" t="s">
        <v>90</v>
      </c>
      <c r="H75" s="38">
        <f>SUMIFS(H76:H1064,$B76:$B1064,$B76,$D76:$D1064,$D76,$E76:$E1064,$E76)/2</f>
        <v>5957896.4100000001</v>
      </c>
    </row>
    <row r="76" spans="1:8" s="22" customFormat="1" ht="63" x14ac:dyDescent="0.25">
      <c r="A76" s="19">
        <v>2</v>
      </c>
      <c r="B76" s="23">
        <v>943</v>
      </c>
      <c r="C76" s="30" t="s">
        <v>134</v>
      </c>
      <c r="D76" s="25" t="s">
        <v>103</v>
      </c>
      <c r="E76" s="25" t="s">
        <v>105</v>
      </c>
      <c r="F76" s="25" t="s">
        <v>11</v>
      </c>
      <c r="G76" s="25"/>
      <c r="H76" s="38">
        <f>SUMIFS(H77:H1061,$B77:$B1061,$B76,$D77:$D1061,$D77,$E77:$E1061,$E77,$F77:$F1061,$F77)</f>
        <v>5957896.4100000001</v>
      </c>
    </row>
    <row r="77" spans="1:8" s="22" customFormat="1" ht="33.6" customHeight="1" x14ac:dyDescent="0.25">
      <c r="A77" s="19">
        <v>3</v>
      </c>
      <c r="B77" s="23">
        <v>943</v>
      </c>
      <c r="C77" s="30" t="s">
        <v>24</v>
      </c>
      <c r="D77" s="25" t="s">
        <v>103</v>
      </c>
      <c r="E77" s="25" t="s">
        <v>105</v>
      </c>
      <c r="F77" s="25" t="s">
        <v>11</v>
      </c>
      <c r="G77" s="25" t="s">
        <v>99</v>
      </c>
      <c r="H77" s="39">
        <v>5957896.4100000001</v>
      </c>
    </row>
    <row r="78" spans="1:8" s="22" customFormat="1" ht="31.5" x14ac:dyDescent="0.25">
      <c r="A78" s="19">
        <v>1</v>
      </c>
      <c r="B78" s="23">
        <v>943</v>
      </c>
      <c r="C78" s="30" t="s">
        <v>32</v>
      </c>
      <c r="D78" s="25" t="s">
        <v>103</v>
      </c>
      <c r="E78" s="25" t="s">
        <v>89</v>
      </c>
      <c r="F78" s="25"/>
      <c r="G78" s="25"/>
      <c r="H78" s="38">
        <f>SUMIFS(H79:H1067,$B79:$B1067,$B79,$D79:$D1067,$D79,$E79:$E1067,$E79)/2</f>
        <v>2446667.83</v>
      </c>
    </row>
    <row r="79" spans="1:8" s="22" customFormat="1" ht="63" x14ac:dyDescent="0.25">
      <c r="A79" s="19">
        <v>2</v>
      </c>
      <c r="B79" s="23">
        <v>943</v>
      </c>
      <c r="C79" s="30" t="s">
        <v>134</v>
      </c>
      <c r="D79" s="25" t="s">
        <v>103</v>
      </c>
      <c r="E79" s="25" t="s">
        <v>89</v>
      </c>
      <c r="F79" s="25" t="s">
        <v>11</v>
      </c>
      <c r="G79" s="25"/>
      <c r="H79" s="38">
        <f>SUMIFS(H80:H1064,$B80:$B1064,$B79,$D80:$D1064,$D80,$E80:$E1064,$E80,$F80:$F1064,$F80)</f>
        <v>2446667.83</v>
      </c>
    </row>
    <row r="80" spans="1:8" s="22" customFormat="1" ht="31.5" x14ac:dyDescent="0.25">
      <c r="A80" s="19">
        <v>3</v>
      </c>
      <c r="B80" s="23">
        <v>943</v>
      </c>
      <c r="C80" s="30" t="s">
        <v>28</v>
      </c>
      <c r="D80" s="25" t="s">
        <v>103</v>
      </c>
      <c r="E80" s="25" t="s">
        <v>89</v>
      </c>
      <c r="F80" s="25" t="s">
        <v>11</v>
      </c>
      <c r="G80" s="25" t="s">
        <v>101</v>
      </c>
      <c r="H80" s="39">
        <v>2302848</v>
      </c>
    </row>
    <row r="81" spans="1:8" s="22" customFormat="1" ht="47.25" x14ac:dyDescent="0.25">
      <c r="A81" s="19">
        <v>3</v>
      </c>
      <c r="B81" s="23">
        <v>943</v>
      </c>
      <c r="C81" s="30" t="s">
        <v>13</v>
      </c>
      <c r="D81" s="25" t="s">
        <v>103</v>
      </c>
      <c r="E81" s="25" t="s">
        <v>89</v>
      </c>
      <c r="F81" s="25" t="s">
        <v>11</v>
      </c>
      <c r="G81" s="25" t="s">
        <v>92</v>
      </c>
      <c r="H81" s="39">
        <v>142577</v>
      </c>
    </row>
    <row r="82" spans="1:8" s="22" customFormat="1" ht="15.75" x14ac:dyDescent="0.25">
      <c r="A82" s="19">
        <v>3</v>
      </c>
      <c r="B82" s="23">
        <v>943</v>
      </c>
      <c r="C82" s="30" t="s">
        <v>14</v>
      </c>
      <c r="D82" s="25" t="s">
        <v>103</v>
      </c>
      <c r="E82" s="25" t="s">
        <v>89</v>
      </c>
      <c r="F82" s="25" t="s">
        <v>11</v>
      </c>
      <c r="G82" s="25" t="s">
        <v>93</v>
      </c>
      <c r="H82" s="39">
        <v>1242.83</v>
      </c>
    </row>
    <row r="83" spans="1:8" s="22" customFormat="1" ht="47.25" x14ac:dyDescent="0.25">
      <c r="A83" s="19">
        <v>0</v>
      </c>
      <c r="B83" s="20">
        <v>950</v>
      </c>
      <c r="C83" s="21" t="s">
        <v>42</v>
      </c>
      <c r="D83" s="31"/>
      <c r="E83" s="31"/>
      <c r="F83" s="31"/>
      <c r="G83" s="31"/>
      <c r="H83" s="37">
        <f>SUMIFS(H84:H1078,$B84:$B1078,$B84)/3</f>
        <v>25420276.870000001</v>
      </c>
    </row>
    <row r="84" spans="1:8" s="22" customFormat="1" ht="94.5" x14ac:dyDescent="0.25">
      <c r="A84" s="19">
        <v>1</v>
      </c>
      <c r="B84" s="23">
        <v>950</v>
      </c>
      <c r="C84" s="30" t="s">
        <v>43</v>
      </c>
      <c r="D84" s="25" t="s">
        <v>88</v>
      </c>
      <c r="E84" s="25" t="s">
        <v>105</v>
      </c>
      <c r="F84" s="25" t="s">
        <v>8</v>
      </c>
      <c r="G84" s="25" t="s">
        <v>90</v>
      </c>
      <c r="H84" s="38">
        <f>SUMIFS(H85:H1073,$B85:$B1073,$B85,$D85:$D1073,$D85,$E85:$E1073,$E85)/2</f>
        <v>5118028.17</v>
      </c>
    </row>
    <row r="85" spans="1:8" s="22" customFormat="1" ht="63" x14ac:dyDescent="0.25">
      <c r="A85" s="19">
        <v>2</v>
      </c>
      <c r="B85" s="23">
        <v>950</v>
      </c>
      <c r="C85" s="27" t="s">
        <v>158</v>
      </c>
      <c r="D85" s="25" t="s">
        <v>88</v>
      </c>
      <c r="E85" s="25" t="s">
        <v>105</v>
      </c>
      <c r="F85" s="25" t="s">
        <v>16</v>
      </c>
      <c r="G85" s="25" t="s">
        <v>90</v>
      </c>
      <c r="H85" s="38">
        <f>SUMIFS(H86:H1072,$B86:$B1072,$B85,$D86:$D1072,$D86,$E86:$E1072,$E86,$F86:$F1072,$F86)</f>
        <v>182980</v>
      </c>
    </row>
    <row r="86" spans="1:8" s="22" customFormat="1" ht="47.25" x14ac:dyDescent="0.25">
      <c r="A86" s="19">
        <v>3</v>
      </c>
      <c r="B86" s="23">
        <v>950</v>
      </c>
      <c r="C86" s="30" t="s">
        <v>13</v>
      </c>
      <c r="D86" s="25" t="s">
        <v>88</v>
      </c>
      <c r="E86" s="25" t="s">
        <v>105</v>
      </c>
      <c r="F86" s="25" t="s">
        <v>16</v>
      </c>
      <c r="G86" s="25" t="s">
        <v>92</v>
      </c>
      <c r="H86" s="39">
        <v>182980</v>
      </c>
    </row>
    <row r="87" spans="1:8" s="22" customFormat="1" ht="63" x14ac:dyDescent="0.25">
      <c r="A87" s="19">
        <v>2</v>
      </c>
      <c r="B87" s="23">
        <v>950</v>
      </c>
      <c r="C87" s="27" t="s">
        <v>174</v>
      </c>
      <c r="D87" s="25" t="s">
        <v>88</v>
      </c>
      <c r="E87" s="25" t="s">
        <v>105</v>
      </c>
      <c r="F87" s="25" t="s">
        <v>51</v>
      </c>
      <c r="G87" s="25" t="s">
        <v>90</v>
      </c>
      <c r="H87" s="38">
        <f>SUMIFS(H88:H1075,$B88:$B1075,$B87,$D88:$D1075,$D88,$E88:$E1075,$E88,$F88:$F1075,$F88)</f>
        <v>11297</v>
      </c>
    </row>
    <row r="88" spans="1:8" s="22" customFormat="1" ht="47.25" x14ac:dyDescent="0.25">
      <c r="A88" s="19">
        <v>3</v>
      </c>
      <c r="B88" s="23">
        <v>950</v>
      </c>
      <c r="C88" s="30" t="s">
        <v>13</v>
      </c>
      <c r="D88" s="25" t="s">
        <v>88</v>
      </c>
      <c r="E88" s="25" t="s">
        <v>105</v>
      </c>
      <c r="F88" s="25" t="s">
        <v>51</v>
      </c>
      <c r="G88" s="25" t="s">
        <v>92</v>
      </c>
      <c r="H88" s="39">
        <v>11297</v>
      </c>
    </row>
    <row r="89" spans="1:8" s="22" customFormat="1" ht="78.75" x14ac:dyDescent="0.25">
      <c r="A89" s="19">
        <v>2</v>
      </c>
      <c r="B89" s="23">
        <v>950</v>
      </c>
      <c r="C89" s="30" t="s">
        <v>10</v>
      </c>
      <c r="D89" s="25" t="s">
        <v>88</v>
      </c>
      <c r="E89" s="25" t="s">
        <v>105</v>
      </c>
      <c r="F89" s="25" t="s">
        <v>132</v>
      </c>
      <c r="G89" s="25" t="s">
        <v>90</v>
      </c>
      <c r="H89" s="38">
        <f>SUMIFS(H90:H1075,$B90:$B1075,$B89,$D90:$D1075,$D90,$E90:$E1075,$E90,$F90:$F1075,$F90)</f>
        <v>4923751.1700000009</v>
      </c>
    </row>
    <row r="90" spans="1:8" s="22" customFormat="1" ht="47.25" x14ac:dyDescent="0.25">
      <c r="A90" s="19">
        <v>3</v>
      </c>
      <c r="B90" s="23">
        <v>950</v>
      </c>
      <c r="C90" s="30" t="s">
        <v>12</v>
      </c>
      <c r="D90" s="25" t="s">
        <v>88</v>
      </c>
      <c r="E90" s="25" t="s">
        <v>105</v>
      </c>
      <c r="F90" s="25" t="s">
        <v>132</v>
      </c>
      <c r="G90" s="25" t="s">
        <v>91</v>
      </c>
      <c r="H90" s="39">
        <v>4533771.05</v>
      </c>
    </row>
    <row r="91" spans="1:8" s="22" customFormat="1" ht="47.25" x14ac:dyDescent="0.25">
      <c r="A91" s="19">
        <v>3</v>
      </c>
      <c r="B91" s="23">
        <v>950</v>
      </c>
      <c r="C91" s="30" t="s">
        <v>13</v>
      </c>
      <c r="D91" s="25" t="s">
        <v>88</v>
      </c>
      <c r="E91" s="25" t="s">
        <v>105</v>
      </c>
      <c r="F91" s="25" t="s">
        <v>132</v>
      </c>
      <c r="G91" s="25" t="s">
        <v>92</v>
      </c>
      <c r="H91" s="39">
        <v>297038.90000000002</v>
      </c>
    </row>
    <row r="92" spans="1:8" s="22" customFormat="1" ht="39" customHeight="1" x14ac:dyDescent="0.25">
      <c r="A92" s="19">
        <v>3</v>
      </c>
      <c r="B92" s="23">
        <v>950</v>
      </c>
      <c r="C92" s="30" t="s">
        <v>24</v>
      </c>
      <c r="D92" s="25" t="s">
        <v>88</v>
      </c>
      <c r="E92" s="25" t="s">
        <v>105</v>
      </c>
      <c r="F92" s="25" t="s">
        <v>132</v>
      </c>
      <c r="G92" s="25" t="s">
        <v>99</v>
      </c>
      <c r="H92" s="39">
        <v>22325.279999999999</v>
      </c>
    </row>
    <row r="93" spans="1:8" s="22" customFormat="1" ht="15.75" x14ac:dyDescent="0.25">
      <c r="A93" s="19">
        <v>3</v>
      </c>
      <c r="B93" s="23">
        <v>950</v>
      </c>
      <c r="C93" s="30" t="s">
        <v>190</v>
      </c>
      <c r="D93" s="25" t="s">
        <v>88</v>
      </c>
      <c r="E93" s="25" t="s">
        <v>105</v>
      </c>
      <c r="F93" s="25" t="s">
        <v>132</v>
      </c>
      <c r="G93" s="25" t="s">
        <v>189</v>
      </c>
      <c r="H93" s="39">
        <v>35115.94</v>
      </c>
    </row>
    <row r="94" spans="1:8" s="22" customFormat="1" ht="21" customHeight="1" x14ac:dyDescent="0.25">
      <c r="A94" s="19">
        <v>3</v>
      </c>
      <c r="B94" s="23">
        <v>950</v>
      </c>
      <c r="C94" s="30" t="s">
        <v>14</v>
      </c>
      <c r="D94" s="25" t="s">
        <v>88</v>
      </c>
      <c r="E94" s="25" t="s">
        <v>105</v>
      </c>
      <c r="F94" s="25" t="s">
        <v>132</v>
      </c>
      <c r="G94" s="25" t="s">
        <v>93</v>
      </c>
      <c r="H94" s="39">
        <v>35500</v>
      </c>
    </row>
    <row r="95" spans="1:8" s="22" customFormat="1" ht="15" customHeight="1" x14ac:dyDescent="0.25">
      <c r="A95" s="19">
        <v>1</v>
      </c>
      <c r="B95" s="23">
        <v>950</v>
      </c>
      <c r="C95" s="30" t="s">
        <v>15</v>
      </c>
      <c r="D95" s="25" t="s">
        <v>88</v>
      </c>
      <c r="E95" s="25" t="s">
        <v>94</v>
      </c>
      <c r="F95" s="25"/>
      <c r="G95" s="25"/>
      <c r="H95" s="38">
        <f>SUMIFS(H96:H1080,$B96:$B1080,$B96,$D96:$D1080,$D96,$E96:$E1080,$E96)/2</f>
        <v>550029.85</v>
      </c>
    </row>
    <row r="96" spans="1:8" s="22" customFormat="1" ht="78.75" x14ac:dyDescent="0.25">
      <c r="A96" s="19">
        <v>2</v>
      </c>
      <c r="B96" s="23">
        <v>950</v>
      </c>
      <c r="C96" s="30" t="s">
        <v>154</v>
      </c>
      <c r="D96" s="25" t="s">
        <v>88</v>
      </c>
      <c r="E96" s="25" t="s">
        <v>94</v>
      </c>
      <c r="F96" s="25" t="s">
        <v>59</v>
      </c>
      <c r="G96" s="25" t="s">
        <v>90</v>
      </c>
      <c r="H96" s="38">
        <f>SUMIFS(H97:H1077,$B97:$B1077,$B96,$D97:$D1077,$D97,$E97:$E1077,$E97,$F97:$F1077,$F97)</f>
        <v>550029.85</v>
      </c>
    </row>
    <row r="97" spans="1:8" s="22" customFormat="1" ht="47.25" x14ac:dyDescent="0.25">
      <c r="A97" s="19">
        <v>3</v>
      </c>
      <c r="B97" s="23">
        <v>950</v>
      </c>
      <c r="C97" s="30" t="s">
        <v>13</v>
      </c>
      <c r="D97" s="25" t="s">
        <v>88</v>
      </c>
      <c r="E97" s="25" t="s">
        <v>94</v>
      </c>
      <c r="F97" s="25" t="s">
        <v>59</v>
      </c>
      <c r="G97" s="25" t="s">
        <v>92</v>
      </c>
      <c r="H97" s="39">
        <v>550029.85</v>
      </c>
    </row>
    <row r="98" spans="1:8" s="22" customFormat="1" ht="47.25" x14ac:dyDescent="0.25">
      <c r="A98" s="19">
        <v>1</v>
      </c>
      <c r="B98" s="23">
        <v>950</v>
      </c>
      <c r="C98" s="30" t="s">
        <v>45</v>
      </c>
      <c r="D98" s="25" t="s">
        <v>97</v>
      </c>
      <c r="E98" s="25" t="s">
        <v>95</v>
      </c>
      <c r="F98" s="25"/>
      <c r="G98" s="25"/>
      <c r="H98" s="38">
        <f>SUMIFS(H99:H1083,$B99:$B1083,$B99,$D99:$D1083,$D99,$E99:$E1083,$E99)/2</f>
        <v>233885.04</v>
      </c>
    </row>
    <row r="99" spans="1:8" s="22" customFormat="1" ht="63" x14ac:dyDescent="0.25">
      <c r="A99" s="19">
        <v>2</v>
      </c>
      <c r="B99" s="23">
        <v>950</v>
      </c>
      <c r="C99" s="30" t="s">
        <v>188</v>
      </c>
      <c r="D99" s="25" t="s">
        <v>97</v>
      </c>
      <c r="E99" s="25" t="s">
        <v>95</v>
      </c>
      <c r="F99" s="25" t="s">
        <v>184</v>
      </c>
      <c r="G99" s="25"/>
      <c r="H99" s="38">
        <f>SUMIFS(H100:H1083,$B100:$B1083,$B99,$D100:$D1083,$D100,$E100:$E1083,$E100,$F100:$F1083,$F100)</f>
        <v>233885.04</v>
      </c>
    </row>
    <row r="100" spans="1:8" s="22" customFormat="1" ht="47.25" x14ac:dyDescent="0.25">
      <c r="A100" s="19">
        <v>3</v>
      </c>
      <c r="B100" s="23">
        <v>950</v>
      </c>
      <c r="C100" s="30" t="s">
        <v>13</v>
      </c>
      <c r="D100" s="25" t="s">
        <v>97</v>
      </c>
      <c r="E100" s="25" t="s">
        <v>95</v>
      </c>
      <c r="F100" s="25" t="s">
        <v>184</v>
      </c>
      <c r="G100" s="25" t="s">
        <v>92</v>
      </c>
      <c r="H100" s="39">
        <v>233885.04</v>
      </c>
    </row>
    <row r="101" spans="1:8" s="22" customFormat="1" ht="31.5" x14ac:dyDescent="0.25">
      <c r="A101" s="19">
        <v>1</v>
      </c>
      <c r="B101" s="23">
        <v>950</v>
      </c>
      <c r="C101" s="30" t="s">
        <v>46</v>
      </c>
      <c r="D101" s="25" t="s">
        <v>105</v>
      </c>
      <c r="E101" s="25" t="s">
        <v>106</v>
      </c>
      <c r="F101" s="25"/>
      <c r="G101" s="25"/>
      <c r="H101" s="38">
        <f>SUMIFS(H102:H1090,$B102:$B1090,$B102,$D102:$D1090,$D102,$E102:$E1090,$E102)/2</f>
        <v>82850</v>
      </c>
    </row>
    <row r="102" spans="1:8" s="22" customFormat="1" ht="78.75" x14ac:dyDescent="0.25">
      <c r="A102" s="19">
        <v>2</v>
      </c>
      <c r="B102" s="23">
        <v>950</v>
      </c>
      <c r="C102" s="30" t="s">
        <v>180</v>
      </c>
      <c r="D102" s="25" t="s">
        <v>105</v>
      </c>
      <c r="E102" s="25" t="s">
        <v>106</v>
      </c>
      <c r="F102" s="25" t="s">
        <v>59</v>
      </c>
      <c r="G102" s="25"/>
      <c r="H102" s="38">
        <f>SUMIFS(H103:H1090,$B103:$B1090,$B102,$D103:$D1090,$D103,$E103:$E1090,$E103,$F103:$F1090,$F103)</f>
        <v>82850</v>
      </c>
    </row>
    <row r="103" spans="1:8" s="22" customFormat="1" ht="47.25" x14ac:dyDescent="0.25">
      <c r="A103" s="19">
        <v>3</v>
      </c>
      <c r="B103" s="23">
        <v>950</v>
      </c>
      <c r="C103" s="30" t="s">
        <v>13</v>
      </c>
      <c r="D103" s="25" t="s">
        <v>105</v>
      </c>
      <c r="E103" s="25" t="s">
        <v>106</v>
      </c>
      <c r="F103" s="25" t="s">
        <v>59</v>
      </c>
      <c r="G103" s="25" t="s">
        <v>92</v>
      </c>
      <c r="H103" s="39">
        <v>82850</v>
      </c>
    </row>
    <row r="104" spans="1:8" s="22" customFormat="1" ht="15.75" x14ac:dyDescent="0.25">
      <c r="A104" s="19">
        <v>1</v>
      </c>
      <c r="B104" s="23">
        <v>950</v>
      </c>
      <c r="C104" s="30" t="s">
        <v>73</v>
      </c>
      <c r="D104" s="25" t="s">
        <v>111</v>
      </c>
      <c r="E104" s="25" t="s">
        <v>88</v>
      </c>
      <c r="F104" s="25"/>
      <c r="G104" s="25"/>
      <c r="H104" s="38">
        <f>SUMIFS(H105:H1083,$B105:$B1083,$B105,$D105:$D1083,$D105,$E105:$E1083,$E105)/2</f>
        <v>20000</v>
      </c>
    </row>
    <row r="105" spans="1:8" s="22" customFormat="1" ht="82.15" customHeight="1" x14ac:dyDescent="0.25">
      <c r="A105" s="19">
        <v>2</v>
      </c>
      <c r="B105" s="23">
        <v>950</v>
      </c>
      <c r="C105" s="30" t="s">
        <v>180</v>
      </c>
      <c r="D105" s="25" t="s">
        <v>111</v>
      </c>
      <c r="E105" s="25" t="s">
        <v>88</v>
      </c>
      <c r="F105" s="25" t="s">
        <v>59</v>
      </c>
      <c r="G105" s="25" t="s">
        <v>90</v>
      </c>
      <c r="H105" s="38">
        <f>SUMIFS(H106:H1080,$B106:$B1080,$B105,$D106:$D1080,$D106,$E106:$E1080,$E106,$F106:$F1080,$F106)</f>
        <v>20000</v>
      </c>
    </row>
    <row r="106" spans="1:8" s="22" customFormat="1" ht="47.25" x14ac:dyDescent="0.25">
      <c r="A106" s="19">
        <v>3</v>
      </c>
      <c r="B106" s="23">
        <v>950</v>
      </c>
      <c r="C106" s="30" t="s">
        <v>13</v>
      </c>
      <c r="D106" s="25" t="s">
        <v>111</v>
      </c>
      <c r="E106" s="25" t="s">
        <v>88</v>
      </c>
      <c r="F106" s="25" t="s">
        <v>59</v>
      </c>
      <c r="G106" s="25" t="s">
        <v>92</v>
      </c>
      <c r="H106" s="39">
        <v>20000</v>
      </c>
    </row>
    <row r="107" spans="1:8" s="22" customFormat="1" ht="15.75" x14ac:dyDescent="0.25">
      <c r="A107" s="19">
        <v>1</v>
      </c>
      <c r="B107" s="23">
        <v>950</v>
      </c>
      <c r="C107" s="30" t="s">
        <v>47</v>
      </c>
      <c r="D107" s="25" t="s">
        <v>100</v>
      </c>
      <c r="E107" s="25" t="s">
        <v>107</v>
      </c>
      <c r="F107" s="25"/>
      <c r="G107" s="25"/>
      <c r="H107" s="38">
        <f>SUMIFS(H108:H1089,$B108:$B1089,$B108,$D108:$D1089,$D108,$E108:$E1089,$E108)/2</f>
        <v>19415483.810000002</v>
      </c>
    </row>
    <row r="108" spans="1:8" s="22" customFormat="1" ht="63" x14ac:dyDescent="0.25">
      <c r="A108" s="19">
        <v>2</v>
      </c>
      <c r="B108" s="23">
        <v>950</v>
      </c>
      <c r="C108" s="33" t="s">
        <v>153</v>
      </c>
      <c r="D108" s="25" t="s">
        <v>100</v>
      </c>
      <c r="E108" s="25" t="s">
        <v>107</v>
      </c>
      <c r="F108" s="25" t="s">
        <v>48</v>
      </c>
      <c r="G108" s="25"/>
      <c r="H108" s="38">
        <f>SUMIFS(H109:H1086,$B109:$B1086,$B108,$D109:$D1086,$D109,$E109:$E1086,$E109,$F109:$F1086,$F109)</f>
        <v>751030.88</v>
      </c>
    </row>
    <row r="109" spans="1:8" s="22" customFormat="1" ht="47.25" x14ac:dyDescent="0.25">
      <c r="A109" s="19">
        <v>3</v>
      </c>
      <c r="B109" s="23">
        <v>950</v>
      </c>
      <c r="C109" s="30" t="s">
        <v>13</v>
      </c>
      <c r="D109" s="25" t="s">
        <v>100</v>
      </c>
      <c r="E109" s="25" t="s">
        <v>107</v>
      </c>
      <c r="F109" s="25" t="s">
        <v>48</v>
      </c>
      <c r="G109" s="25" t="s">
        <v>92</v>
      </c>
      <c r="H109" s="39">
        <v>751030.88</v>
      </c>
    </row>
    <row r="110" spans="1:8" s="22" customFormat="1" ht="78.75" x14ac:dyDescent="0.25">
      <c r="A110" s="19">
        <v>2</v>
      </c>
      <c r="B110" s="23">
        <v>950</v>
      </c>
      <c r="C110" s="30" t="s">
        <v>154</v>
      </c>
      <c r="D110" s="25" t="s">
        <v>100</v>
      </c>
      <c r="E110" s="25" t="s">
        <v>107</v>
      </c>
      <c r="F110" s="25" t="s">
        <v>59</v>
      </c>
      <c r="G110" s="25"/>
      <c r="H110" s="38">
        <f>SUMIFS(H111:H1088,$B111:$B1088,$B110,$D111:$D1088,$D111,$E111:$E1088,$E111,$F111:$F1088,$F111)</f>
        <v>18664452.93</v>
      </c>
    </row>
    <row r="111" spans="1:8" s="22" customFormat="1" ht="47.25" x14ac:dyDescent="0.25">
      <c r="A111" s="19">
        <v>3</v>
      </c>
      <c r="B111" s="23">
        <v>950</v>
      </c>
      <c r="C111" s="30" t="s">
        <v>13</v>
      </c>
      <c r="D111" s="25" t="s">
        <v>100</v>
      </c>
      <c r="E111" s="25" t="s">
        <v>107</v>
      </c>
      <c r="F111" s="25" t="s">
        <v>59</v>
      </c>
      <c r="G111" s="25" t="s">
        <v>92</v>
      </c>
      <c r="H111" s="39">
        <v>18664452.93</v>
      </c>
    </row>
    <row r="112" spans="1:8" s="22" customFormat="1" ht="31.5" x14ac:dyDescent="0.25">
      <c r="A112" s="19">
        <v>0</v>
      </c>
      <c r="B112" s="20">
        <v>955</v>
      </c>
      <c r="C112" s="21" t="s">
        <v>49</v>
      </c>
      <c r="D112" s="31" t="s">
        <v>90</v>
      </c>
      <c r="E112" s="31" t="s">
        <v>90</v>
      </c>
      <c r="F112" s="31" t="s">
        <v>8</v>
      </c>
      <c r="G112" s="31" t="s">
        <v>90</v>
      </c>
      <c r="H112" s="37">
        <f>SUMIFS(H113:H1103,$B113:$B1103,$B113)/3</f>
        <v>394016529.02999979</v>
      </c>
    </row>
    <row r="113" spans="1:8" s="22" customFormat="1" ht="63" x14ac:dyDescent="0.25">
      <c r="A113" s="19">
        <v>1</v>
      </c>
      <c r="B113" s="23">
        <v>955</v>
      </c>
      <c r="C113" s="30" t="s">
        <v>50</v>
      </c>
      <c r="D113" s="25" t="s">
        <v>88</v>
      </c>
      <c r="E113" s="25" t="s">
        <v>107</v>
      </c>
      <c r="F113" s="25" t="s">
        <v>8</v>
      </c>
      <c r="G113" s="25" t="s">
        <v>90</v>
      </c>
      <c r="H113" s="38">
        <f>SUMIFS(H114:H1098,$B114:$B1098,$B114,$D114:$D1098,$D114,$E114:$E1098,$E114)/2</f>
        <v>2094223.2</v>
      </c>
    </row>
    <row r="114" spans="1:8" s="22" customFormat="1" ht="78.75" x14ac:dyDescent="0.25">
      <c r="A114" s="19">
        <v>2</v>
      </c>
      <c r="B114" s="23">
        <v>955</v>
      </c>
      <c r="C114" s="30" t="s">
        <v>10</v>
      </c>
      <c r="D114" s="25" t="s">
        <v>88</v>
      </c>
      <c r="E114" s="25" t="s">
        <v>107</v>
      </c>
      <c r="F114" s="25" t="s">
        <v>132</v>
      </c>
      <c r="G114" s="25" t="s">
        <v>90</v>
      </c>
      <c r="H114" s="38">
        <f>SUMIFS(H115:H1095,$B115:$B1095,$B114,$D115:$D1095,$D115,$E115:$E1095,$E115,$F115:$F1095,$F115)</f>
        <v>2094223.2</v>
      </c>
    </row>
    <row r="115" spans="1:8" s="22" customFormat="1" ht="47.25" x14ac:dyDescent="0.25">
      <c r="A115" s="19">
        <v>3</v>
      </c>
      <c r="B115" s="23">
        <v>955</v>
      </c>
      <c r="C115" s="30" t="s">
        <v>12</v>
      </c>
      <c r="D115" s="25" t="s">
        <v>88</v>
      </c>
      <c r="E115" s="25" t="s">
        <v>107</v>
      </c>
      <c r="F115" s="25" t="s">
        <v>132</v>
      </c>
      <c r="G115" s="25" t="s">
        <v>91</v>
      </c>
      <c r="H115" s="39">
        <v>2094223.2</v>
      </c>
    </row>
    <row r="116" spans="1:8" s="22" customFormat="1" ht="94.5" x14ac:dyDescent="0.25">
      <c r="A116" s="19">
        <v>1</v>
      </c>
      <c r="B116" s="23">
        <v>955</v>
      </c>
      <c r="C116" s="30" t="s">
        <v>43</v>
      </c>
      <c r="D116" s="25" t="s">
        <v>88</v>
      </c>
      <c r="E116" s="25" t="s">
        <v>105</v>
      </c>
      <c r="F116" s="25" t="s">
        <v>8</v>
      </c>
      <c r="G116" s="25" t="s">
        <v>90</v>
      </c>
      <c r="H116" s="38">
        <f>SUMIFS(H117:H1099,$B117:$B1099,$B117,$D117:$D1099,$D117,$E117:$E1099,$E117)/2</f>
        <v>23396475.640000001</v>
      </c>
    </row>
    <row r="117" spans="1:8" s="22" customFormat="1" ht="63" x14ac:dyDescent="0.25">
      <c r="A117" s="19">
        <v>2</v>
      </c>
      <c r="B117" s="23">
        <v>955</v>
      </c>
      <c r="C117" s="27" t="s">
        <v>158</v>
      </c>
      <c r="D117" s="25" t="s">
        <v>88</v>
      </c>
      <c r="E117" s="25" t="s">
        <v>105</v>
      </c>
      <c r="F117" s="25" t="s">
        <v>16</v>
      </c>
      <c r="G117" s="25" t="s">
        <v>90</v>
      </c>
      <c r="H117" s="38">
        <f>SUMIFS(H118:H1094,$B118:$B1094,$B117,$D118:$D1094,$D118,$E118:$E1094,$E118,$F118:$F1094,$F118)</f>
        <v>404765.5</v>
      </c>
    </row>
    <row r="118" spans="1:8" s="22" customFormat="1" ht="47.25" x14ac:dyDescent="0.25">
      <c r="A118" s="19">
        <v>3</v>
      </c>
      <c r="B118" s="23">
        <v>955</v>
      </c>
      <c r="C118" s="24" t="s">
        <v>13</v>
      </c>
      <c r="D118" s="25" t="s">
        <v>88</v>
      </c>
      <c r="E118" s="25" t="s">
        <v>105</v>
      </c>
      <c r="F118" s="25" t="s">
        <v>16</v>
      </c>
      <c r="G118" s="25" t="s">
        <v>92</v>
      </c>
      <c r="H118" s="39">
        <v>404765.5</v>
      </c>
    </row>
    <row r="119" spans="1:8" s="22" customFormat="1" ht="63" x14ac:dyDescent="0.25">
      <c r="A119" s="19">
        <v>2</v>
      </c>
      <c r="B119" s="26">
        <v>955</v>
      </c>
      <c r="C119" s="27" t="s">
        <v>174</v>
      </c>
      <c r="D119" s="28" t="s">
        <v>88</v>
      </c>
      <c r="E119" s="25" t="s">
        <v>105</v>
      </c>
      <c r="F119" s="25" t="s">
        <v>51</v>
      </c>
      <c r="G119" s="25" t="s">
        <v>90</v>
      </c>
      <c r="H119" s="38">
        <f>SUMIFS(H120:H1096,$B120:$B1096,$B119,$D120:$D1096,$D120,$E120:$E1096,$E120,$F120:$F1096,$F120)</f>
        <v>113161</v>
      </c>
    </row>
    <row r="120" spans="1:8" s="22" customFormat="1" ht="47.25" x14ac:dyDescent="0.25">
      <c r="A120" s="19">
        <v>3</v>
      </c>
      <c r="B120" s="23">
        <v>955</v>
      </c>
      <c r="C120" s="29" t="s">
        <v>13</v>
      </c>
      <c r="D120" s="25" t="s">
        <v>88</v>
      </c>
      <c r="E120" s="25" t="s">
        <v>105</v>
      </c>
      <c r="F120" s="25" t="s">
        <v>51</v>
      </c>
      <c r="G120" s="25" t="s">
        <v>92</v>
      </c>
      <c r="H120" s="39">
        <v>113161</v>
      </c>
    </row>
    <row r="121" spans="1:8" s="22" customFormat="1" ht="78.75" x14ac:dyDescent="0.25">
      <c r="A121" s="19">
        <v>2</v>
      </c>
      <c r="B121" s="23">
        <v>955</v>
      </c>
      <c r="C121" s="30" t="s">
        <v>10</v>
      </c>
      <c r="D121" s="25" t="s">
        <v>88</v>
      </c>
      <c r="E121" s="25" t="s">
        <v>105</v>
      </c>
      <c r="F121" s="25" t="s">
        <v>132</v>
      </c>
      <c r="G121" s="25" t="s">
        <v>90</v>
      </c>
      <c r="H121" s="38">
        <f>SUMIFS(H122:H1100,$B122:$B1100,$B121,$D122:$D1100,$D122,$E122:$E1100,$E122,$F122:$F1100,$F122)</f>
        <v>22878549.140000001</v>
      </c>
    </row>
    <row r="122" spans="1:8" s="22" customFormat="1" ht="47.25" x14ac:dyDescent="0.25">
      <c r="A122" s="19">
        <v>3</v>
      </c>
      <c r="B122" s="23">
        <v>955</v>
      </c>
      <c r="C122" s="30" t="s">
        <v>12</v>
      </c>
      <c r="D122" s="25" t="s">
        <v>88</v>
      </c>
      <c r="E122" s="25" t="s">
        <v>105</v>
      </c>
      <c r="F122" s="25" t="s">
        <v>132</v>
      </c>
      <c r="G122" s="25" t="s">
        <v>91</v>
      </c>
      <c r="H122" s="39">
        <v>20719397.640000001</v>
      </c>
    </row>
    <row r="123" spans="1:8" s="22" customFormat="1" ht="47.25" x14ac:dyDescent="0.25">
      <c r="A123" s="19">
        <v>3</v>
      </c>
      <c r="B123" s="23">
        <v>955</v>
      </c>
      <c r="C123" s="30" t="s">
        <v>13</v>
      </c>
      <c r="D123" s="25" t="s">
        <v>88</v>
      </c>
      <c r="E123" s="25" t="s">
        <v>105</v>
      </c>
      <c r="F123" s="25" t="s">
        <v>132</v>
      </c>
      <c r="G123" s="25" t="s">
        <v>92</v>
      </c>
      <c r="H123" s="39">
        <v>1787951.48</v>
      </c>
    </row>
    <row r="124" spans="1:8" s="22" customFormat="1" ht="15.75" x14ac:dyDescent="0.25">
      <c r="A124" s="19">
        <v>3</v>
      </c>
      <c r="B124" s="23">
        <v>955</v>
      </c>
      <c r="C124" s="30" t="s">
        <v>190</v>
      </c>
      <c r="D124" s="25" t="s">
        <v>88</v>
      </c>
      <c r="E124" s="25" t="s">
        <v>105</v>
      </c>
      <c r="F124" s="25" t="s">
        <v>132</v>
      </c>
      <c r="G124" s="25" t="s">
        <v>189</v>
      </c>
      <c r="H124" s="39">
        <v>5300</v>
      </c>
    </row>
    <row r="125" spans="1:8" s="22" customFormat="1" ht="15.75" x14ac:dyDescent="0.25">
      <c r="A125" s="19">
        <v>3</v>
      </c>
      <c r="B125" s="23">
        <v>955</v>
      </c>
      <c r="C125" s="30" t="s">
        <v>14</v>
      </c>
      <c r="D125" s="25" t="s">
        <v>88</v>
      </c>
      <c r="E125" s="25" t="s">
        <v>105</v>
      </c>
      <c r="F125" s="25" t="s">
        <v>132</v>
      </c>
      <c r="G125" s="25" t="s">
        <v>93</v>
      </c>
      <c r="H125" s="39">
        <v>365900.02</v>
      </c>
    </row>
    <row r="126" spans="1:8" s="22" customFormat="1" ht="15.75" x14ac:dyDescent="0.25">
      <c r="A126" s="19">
        <v>1</v>
      </c>
      <c r="B126" s="23">
        <v>955</v>
      </c>
      <c r="C126" s="30" t="s">
        <v>52</v>
      </c>
      <c r="D126" s="25" t="s">
        <v>88</v>
      </c>
      <c r="E126" s="25" t="s">
        <v>104</v>
      </c>
      <c r="F126" s="25" t="s">
        <v>8</v>
      </c>
      <c r="G126" s="25" t="s">
        <v>90</v>
      </c>
      <c r="H126" s="38">
        <f>SUMIFS(H127:H1108,$B127:$B1108,$B127,$D127:$D1108,$D127,$E127:$E1108,$E127)/2</f>
        <v>0</v>
      </c>
    </row>
    <row r="127" spans="1:8" s="22" customFormat="1" ht="47.25" x14ac:dyDescent="0.25">
      <c r="A127" s="19">
        <v>2</v>
      </c>
      <c r="B127" s="23">
        <v>955</v>
      </c>
      <c r="C127" s="30" t="s">
        <v>44</v>
      </c>
      <c r="D127" s="25" t="s">
        <v>88</v>
      </c>
      <c r="E127" s="25" t="s">
        <v>104</v>
      </c>
      <c r="F127" s="25" t="s">
        <v>135</v>
      </c>
      <c r="G127" s="25" t="s">
        <v>90</v>
      </c>
      <c r="H127" s="38">
        <f>SUMIFS(H128:H1105,$B128:$B1105,$B127,$D128:$D1105,$D128,$E128:$E1105,$E128,$F128:$F1105,$F128)</f>
        <v>0</v>
      </c>
    </row>
    <row r="128" spans="1:8" s="22" customFormat="1" ht="15.75" x14ac:dyDescent="0.25">
      <c r="A128" s="19">
        <v>3</v>
      </c>
      <c r="B128" s="23">
        <v>955</v>
      </c>
      <c r="C128" s="30" t="s">
        <v>53</v>
      </c>
      <c r="D128" s="25" t="s">
        <v>88</v>
      </c>
      <c r="E128" s="25" t="s">
        <v>104</v>
      </c>
      <c r="F128" s="25" t="s">
        <v>135</v>
      </c>
      <c r="G128" s="25" t="s">
        <v>109</v>
      </c>
      <c r="H128" s="39">
        <v>0</v>
      </c>
    </row>
    <row r="129" spans="1:8" s="22" customFormat="1" ht="15.75" x14ac:dyDescent="0.25">
      <c r="A129" s="19">
        <v>1</v>
      </c>
      <c r="B129" s="23">
        <v>955</v>
      </c>
      <c r="C129" s="30" t="s">
        <v>15</v>
      </c>
      <c r="D129" s="25" t="s">
        <v>88</v>
      </c>
      <c r="E129" s="25" t="s">
        <v>94</v>
      </c>
      <c r="F129" s="25"/>
      <c r="G129" s="25"/>
      <c r="H129" s="38">
        <f>SUMIFS(H130:H1111,$B130:$B1111,$B130,$D130:$D1111,$D130,$E130:$E1111,$E130)/2</f>
        <v>49553018.439999998</v>
      </c>
    </row>
    <row r="130" spans="1:8" s="22" customFormat="1" ht="94.5" x14ac:dyDescent="0.25">
      <c r="A130" s="19">
        <v>2</v>
      </c>
      <c r="B130" s="23">
        <v>955</v>
      </c>
      <c r="C130" s="30" t="s">
        <v>156</v>
      </c>
      <c r="D130" s="25" t="s">
        <v>88</v>
      </c>
      <c r="E130" s="25" t="s">
        <v>94</v>
      </c>
      <c r="F130" s="25" t="s">
        <v>54</v>
      </c>
      <c r="G130" s="25"/>
      <c r="H130" s="38">
        <f>SUMIFS(H131:H1110,$B131:$B1110,$B130,$D131:$D1110,$D131,$E131:$E1110,$E131,$F131:$F1110,$F131)</f>
        <v>22094606.690000001</v>
      </c>
    </row>
    <row r="131" spans="1:8" s="22" customFormat="1" ht="15.75" x14ac:dyDescent="0.25">
      <c r="A131" s="19">
        <v>3</v>
      </c>
      <c r="B131" s="23">
        <v>955</v>
      </c>
      <c r="C131" s="30" t="s">
        <v>55</v>
      </c>
      <c r="D131" s="25" t="s">
        <v>88</v>
      </c>
      <c r="E131" s="25" t="s">
        <v>94</v>
      </c>
      <c r="F131" s="25" t="s">
        <v>54</v>
      </c>
      <c r="G131" s="25" t="s">
        <v>110</v>
      </c>
      <c r="H131" s="39">
        <v>22094606.690000001</v>
      </c>
    </row>
    <row r="132" spans="1:8" s="22" customFormat="1" ht="63" x14ac:dyDescent="0.25">
      <c r="A132" s="19">
        <v>2</v>
      </c>
      <c r="B132" s="23">
        <v>955</v>
      </c>
      <c r="C132" s="32" t="s">
        <v>155</v>
      </c>
      <c r="D132" s="25" t="s">
        <v>88</v>
      </c>
      <c r="E132" s="25" t="s">
        <v>94</v>
      </c>
      <c r="F132" s="25" t="s">
        <v>56</v>
      </c>
      <c r="G132" s="25"/>
      <c r="H132" s="38">
        <f>SUMIFS(H133:H1112,$B133:$B1112,$B132,$D133:$D1112,$D133,$E133:$E1112,$E133,$F133:$F1112,$F133)</f>
        <v>15554380.75</v>
      </c>
    </row>
    <row r="133" spans="1:8" s="22" customFormat="1" ht="15.75" x14ac:dyDescent="0.25">
      <c r="A133" s="19">
        <v>3</v>
      </c>
      <c r="B133" s="23">
        <v>955</v>
      </c>
      <c r="C133" s="30" t="s">
        <v>55</v>
      </c>
      <c r="D133" s="25" t="s">
        <v>88</v>
      </c>
      <c r="E133" s="25" t="s">
        <v>94</v>
      </c>
      <c r="F133" s="25" t="s">
        <v>56</v>
      </c>
      <c r="G133" s="25" t="s">
        <v>110</v>
      </c>
      <c r="H133" s="39">
        <v>15554380.75</v>
      </c>
    </row>
    <row r="134" spans="1:8" s="22" customFormat="1" ht="94.5" x14ac:dyDescent="0.25">
      <c r="A134" s="19">
        <v>2</v>
      </c>
      <c r="B134" s="23">
        <v>955</v>
      </c>
      <c r="C134" s="30" t="s">
        <v>161</v>
      </c>
      <c r="D134" s="25" t="s">
        <v>88</v>
      </c>
      <c r="E134" s="25" t="s">
        <v>94</v>
      </c>
      <c r="F134" s="25" t="s">
        <v>57</v>
      </c>
      <c r="G134" s="25"/>
      <c r="H134" s="38">
        <f>SUMIFS(H135:H1114,$B135:$B1114,$B134,$D135:$D1114,$D135,$E135:$E1114,$E135,$F135:$F1114,$F135)</f>
        <v>2389056</v>
      </c>
    </row>
    <row r="135" spans="1:8" s="22" customFormat="1" ht="15.75" x14ac:dyDescent="0.25">
      <c r="A135" s="19">
        <v>3</v>
      </c>
      <c r="B135" s="23">
        <v>955</v>
      </c>
      <c r="C135" s="30" t="s">
        <v>55</v>
      </c>
      <c r="D135" s="25" t="s">
        <v>88</v>
      </c>
      <c r="E135" s="25" t="s">
        <v>94</v>
      </c>
      <c r="F135" s="25" t="s">
        <v>57</v>
      </c>
      <c r="G135" s="25" t="s">
        <v>110</v>
      </c>
      <c r="H135" s="39">
        <v>2389056</v>
      </c>
    </row>
    <row r="136" spans="1:8" s="22" customFormat="1" ht="79.900000000000006" customHeight="1" x14ac:dyDescent="0.25">
      <c r="A136" s="19">
        <v>2</v>
      </c>
      <c r="B136" s="23">
        <v>955</v>
      </c>
      <c r="C136" s="32" t="s">
        <v>162</v>
      </c>
      <c r="D136" s="25" t="s">
        <v>88</v>
      </c>
      <c r="E136" s="25" t="s">
        <v>94</v>
      </c>
      <c r="F136" s="25" t="s">
        <v>58</v>
      </c>
      <c r="G136" s="25" t="s">
        <v>90</v>
      </c>
      <c r="H136" s="38">
        <f>SUMIFS(H137:H1116,$B137:$B1116,$B136,$D137:$D1116,$D137,$E137:$E1116,$E137,$F137:$F1116,$F137)</f>
        <v>9514975</v>
      </c>
    </row>
    <row r="137" spans="1:8" s="22" customFormat="1" ht="15.75" x14ac:dyDescent="0.25">
      <c r="A137" s="19">
        <v>3</v>
      </c>
      <c r="B137" s="23">
        <v>955</v>
      </c>
      <c r="C137" s="30" t="s">
        <v>55</v>
      </c>
      <c r="D137" s="25" t="s">
        <v>88</v>
      </c>
      <c r="E137" s="25" t="s">
        <v>94</v>
      </c>
      <c r="F137" s="25" t="s">
        <v>58</v>
      </c>
      <c r="G137" s="25" t="s">
        <v>110</v>
      </c>
      <c r="H137" s="39">
        <v>9514975</v>
      </c>
    </row>
    <row r="138" spans="1:8" s="22" customFormat="1" ht="78.75" x14ac:dyDescent="0.25">
      <c r="A138" s="19">
        <v>2</v>
      </c>
      <c r="B138" s="23">
        <v>955</v>
      </c>
      <c r="C138" s="30" t="s">
        <v>154</v>
      </c>
      <c r="D138" s="25" t="s">
        <v>88</v>
      </c>
      <c r="E138" s="25" t="s">
        <v>94</v>
      </c>
      <c r="F138" s="25" t="s">
        <v>59</v>
      </c>
      <c r="G138" s="25" t="s">
        <v>90</v>
      </c>
      <c r="H138" s="38">
        <f>SUMIFS(H139:H1110,$B139:$B1110,$B138,$D139:$D1110,$D139,$E139:$E1110,$E139,$F139:$F1110,$F139)</f>
        <v>0</v>
      </c>
    </row>
    <row r="139" spans="1:8" s="22" customFormat="1" ht="15.75" x14ac:dyDescent="0.25">
      <c r="A139" s="19">
        <v>3</v>
      </c>
      <c r="B139" s="23">
        <v>955</v>
      </c>
      <c r="C139" s="30" t="s">
        <v>55</v>
      </c>
      <c r="D139" s="25" t="s">
        <v>88</v>
      </c>
      <c r="E139" s="25" t="s">
        <v>94</v>
      </c>
      <c r="F139" s="25" t="s">
        <v>59</v>
      </c>
      <c r="G139" s="25" t="s">
        <v>110</v>
      </c>
      <c r="H139" s="39">
        <v>0</v>
      </c>
    </row>
    <row r="140" spans="1:8" s="22" customFormat="1" ht="31.5" x14ac:dyDescent="0.25">
      <c r="A140" s="19">
        <v>1</v>
      </c>
      <c r="B140" s="23">
        <v>955</v>
      </c>
      <c r="C140" s="30" t="s">
        <v>60</v>
      </c>
      <c r="D140" s="25" t="s">
        <v>107</v>
      </c>
      <c r="E140" s="25" t="s">
        <v>105</v>
      </c>
      <c r="F140" s="25" t="s">
        <v>8</v>
      </c>
      <c r="G140" s="25" t="s">
        <v>90</v>
      </c>
      <c r="H140" s="38">
        <f>SUMIFS(H141:H1124,$B141:$B1124,$B141,$D141:$D1124,$D141,$E141:$E1124,$E141)/2</f>
        <v>68263.710000000006</v>
      </c>
    </row>
    <row r="141" spans="1:8" s="22" customFormat="1" ht="54" customHeight="1" x14ac:dyDescent="0.25">
      <c r="A141" s="19">
        <v>2</v>
      </c>
      <c r="B141" s="23">
        <v>955</v>
      </c>
      <c r="C141" s="30" t="s">
        <v>128</v>
      </c>
      <c r="D141" s="25" t="s">
        <v>107</v>
      </c>
      <c r="E141" s="25" t="s">
        <v>105</v>
      </c>
      <c r="F141" s="25" t="s">
        <v>129</v>
      </c>
      <c r="G141" s="25" t="s">
        <v>90</v>
      </c>
      <c r="H141" s="38">
        <f>SUMIFS(H142:H1121,$B142:$B1121,$B141,$D142:$D1121,$D142,$E142:$E1121,$E142,$F142:$F1121,$F142)</f>
        <v>68263.710000000006</v>
      </c>
    </row>
    <row r="142" spans="1:8" s="22" customFormat="1" ht="47.25" x14ac:dyDescent="0.25">
      <c r="A142" s="19">
        <v>3</v>
      </c>
      <c r="B142" s="23">
        <v>955</v>
      </c>
      <c r="C142" s="30" t="s">
        <v>13</v>
      </c>
      <c r="D142" s="25" t="s">
        <v>107</v>
      </c>
      <c r="E142" s="25" t="s">
        <v>105</v>
      </c>
      <c r="F142" s="25" t="s">
        <v>129</v>
      </c>
      <c r="G142" s="25" t="s">
        <v>92</v>
      </c>
      <c r="H142" s="39">
        <v>68263.710000000006</v>
      </c>
    </row>
    <row r="143" spans="1:8" s="22" customFormat="1" ht="63" x14ac:dyDescent="0.25">
      <c r="A143" s="19">
        <v>1</v>
      </c>
      <c r="B143" s="23">
        <v>955</v>
      </c>
      <c r="C143" s="30" t="s">
        <v>61</v>
      </c>
      <c r="D143" s="25" t="s">
        <v>97</v>
      </c>
      <c r="E143" s="25" t="s">
        <v>108</v>
      </c>
      <c r="F143" s="25" t="s">
        <v>8</v>
      </c>
      <c r="G143" s="25" t="s">
        <v>90</v>
      </c>
      <c r="H143" s="38">
        <f>SUMIFS(H144:H1127,$B144:$B1127,$B144,$D144:$D1127,$D144,$E144:$E1127,$E144)/2</f>
        <v>1584698</v>
      </c>
    </row>
    <row r="144" spans="1:8" s="22" customFormat="1" ht="94.5" x14ac:dyDescent="0.25">
      <c r="A144" s="19">
        <v>2</v>
      </c>
      <c r="B144" s="23">
        <v>955</v>
      </c>
      <c r="C144" s="30" t="s">
        <v>156</v>
      </c>
      <c r="D144" s="25" t="s">
        <v>97</v>
      </c>
      <c r="E144" s="25" t="s">
        <v>108</v>
      </c>
      <c r="F144" s="25" t="s">
        <v>54</v>
      </c>
      <c r="G144" s="25"/>
      <c r="H144" s="38">
        <f>SUMIFS(H145:H1124,$B145:$B1124,$B144,$D145:$D1124,$D145,$E145:$E1124,$E145,$F145:$F1124,$F145)</f>
        <v>1522988</v>
      </c>
    </row>
    <row r="145" spans="1:8" s="22" customFormat="1" ht="15.75" x14ac:dyDescent="0.25">
      <c r="A145" s="19">
        <v>3</v>
      </c>
      <c r="B145" s="23">
        <v>955</v>
      </c>
      <c r="C145" s="30" t="s">
        <v>55</v>
      </c>
      <c r="D145" s="25" t="s">
        <v>97</v>
      </c>
      <c r="E145" s="25" t="s">
        <v>108</v>
      </c>
      <c r="F145" s="25" t="s">
        <v>54</v>
      </c>
      <c r="G145" s="25" t="s">
        <v>110</v>
      </c>
      <c r="H145" s="39">
        <v>1522988</v>
      </c>
    </row>
    <row r="146" spans="1:8" s="22" customFormat="1" ht="94.5" x14ac:dyDescent="0.25">
      <c r="A146" s="19">
        <v>2</v>
      </c>
      <c r="B146" s="23">
        <v>955</v>
      </c>
      <c r="C146" s="30" t="s">
        <v>131</v>
      </c>
      <c r="D146" s="25" t="s">
        <v>97</v>
      </c>
      <c r="E146" s="25" t="s">
        <v>108</v>
      </c>
      <c r="F146" s="25" t="s">
        <v>130</v>
      </c>
      <c r="G146" s="25" t="s">
        <v>90</v>
      </c>
      <c r="H146" s="38">
        <f>SUMIFS(H147:H1126,$B147:$B1126,$B146,$D147:$D1126,$D147,$E147:$E1126,$E147,$F147:$F1126,$F147)</f>
        <v>61710</v>
      </c>
    </row>
    <row r="147" spans="1:8" s="22" customFormat="1" ht="47.25" x14ac:dyDescent="0.25">
      <c r="A147" s="19">
        <v>3</v>
      </c>
      <c r="B147" s="23">
        <v>955</v>
      </c>
      <c r="C147" s="30" t="s">
        <v>13</v>
      </c>
      <c r="D147" s="25" t="s">
        <v>97</v>
      </c>
      <c r="E147" s="25" t="s">
        <v>108</v>
      </c>
      <c r="F147" s="25" t="s">
        <v>130</v>
      </c>
      <c r="G147" s="25" t="s">
        <v>92</v>
      </c>
      <c r="H147" s="39">
        <v>61710</v>
      </c>
    </row>
    <row r="148" spans="1:8" s="22" customFormat="1" ht="47.25" x14ac:dyDescent="0.25">
      <c r="A148" s="19">
        <v>1</v>
      </c>
      <c r="B148" s="23">
        <v>955</v>
      </c>
      <c r="C148" s="30" t="s">
        <v>45</v>
      </c>
      <c r="D148" s="25" t="s">
        <v>97</v>
      </c>
      <c r="E148" s="25" t="s">
        <v>95</v>
      </c>
      <c r="F148" s="25"/>
      <c r="G148" s="25"/>
      <c r="H148" s="38">
        <f>SUMIFS(H149:H1132,$B149:$B1132,$B149,$D149:$D1132,$D149,$E149:$E1132,$E149)/2</f>
        <v>0</v>
      </c>
    </row>
    <row r="149" spans="1:8" s="22" customFormat="1" ht="94.5" x14ac:dyDescent="0.25">
      <c r="A149" s="19">
        <v>2</v>
      </c>
      <c r="B149" s="23">
        <v>955</v>
      </c>
      <c r="C149" s="30" t="s">
        <v>163</v>
      </c>
      <c r="D149" s="25" t="s">
        <v>97</v>
      </c>
      <c r="E149" s="25" t="s">
        <v>95</v>
      </c>
      <c r="F149" s="25" t="s">
        <v>62</v>
      </c>
      <c r="G149" s="25"/>
      <c r="H149" s="38">
        <f>SUMIFS(H150:H1129,$B150:$B1129,$B149,$D150:$D1129,$D150,$E150:$E1129,$E150,$F150:$F1129,$F150)</f>
        <v>0</v>
      </c>
    </row>
    <row r="150" spans="1:8" s="22" customFormat="1" ht="15.75" x14ac:dyDescent="0.25">
      <c r="A150" s="19">
        <v>3</v>
      </c>
      <c r="B150" s="23">
        <v>955</v>
      </c>
      <c r="C150" s="30" t="s">
        <v>55</v>
      </c>
      <c r="D150" s="25" t="s">
        <v>97</v>
      </c>
      <c r="E150" s="25" t="s">
        <v>95</v>
      </c>
      <c r="F150" s="25" t="s">
        <v>62</v>
      </c>
      <c r="G150" s="25" t="s">
        <v>110</v>
      </c>
      <c r="H150" s="39">
        <v>0</v>
      </c>
    </row>
    <row r="151" spans="1:8" s="22" customFormat="1" ht="15.75" x14ac:dyDescent="0.25">
      <c r="A151" s="19">
        <v>1</v>
      </c>
      <c r="B151" s="23">
        <v>955</v>
      </c>
      <c r="C151" s="30" t="s">
        <v>63</v>
      </c>
      <c r="D151" s="25" t="s">
        <v>105</v>
      </c>
      <c r="E151" s="25" t="s">
        <v>111</v>
      </c>
      <c r="F151" s="25"/>
      <c r="G151" s="25"/>
      <c r="H151" s="38">
        <f>SUMIFS(H152:H1135,$B152:$B1135,$B152,$D152:$D1135,$D152,$E152:$E1135,$E152)/2</f>
        <v>52802549.920000002</v>
      </c>
    </row>
    <row r="152" spans="1:8" s="22" customFormat="1" ht="63" x14ac:dyDescent="0.25">
      <c r="A152" s="19">
        <v>2</v>
      </c>
      <c r="B152" s="23">
        <v>955</v>
      </c>
      <c r="C152" s="27" t="s">
        <v>158</v>
      </c>
      <c r="D152" s="25" t="s">
        <v>105</v>
      </c>
      <c r="E152" s="25" t="s">
        <v>111</v>
      </c>
      <c r="F152" s="25" t="s">
        <v>16</v>
      </c>
      <c r="G152" s="25" t="s">
        <v>90</v>
      </c>
      <c r="H152" s="38">
        <f>SUMIFS(H153:H1130,$B153:$B1130,$B152,$D153:$D1130,$D153,$E153:$E1130,$E153,$F153:$F1130,$F153)</f>
        <v>195350</v>
      </c>
    </row>
    <row r="153" spans="1:8" s="22" customFormat="1" ht="47.25" x14ac:dyDescent="0.25">
      <c r="A153" s="19">
        <v>3</v>
      </c>
      <c r="B153" s="23">
        <v>955</v>
      </c>
      <c r="C153" s="24" t="s">
        <v>13</v>
      </c>
      <c r="D153" s="25" t="s">
        <v>105</v>
      </c>
      <c r="E153" s="25" t="s">
        <v>111</v>
      </c>
      <c r="F153" s="25" t="s">
        <v>16</v>
      </c>
      <c r="G153" s="25" t="s">
        <v>92</v>
      </c>
      <c r="H153" s="39">
        <v>195350</v>
      </c>
    </row>
    <row r="154" spans="1:8" s="22" customFormat="1" ht="94.5" x14ac:dyDescent="0.25">
      <c r="A154" s="19">
        <v>2</v>
      </c>
      <c r="B154" s="23">
        <v>955</v>
      </c>
      <c r="C154" s="30" t="s">
        <v>64</v>
      </c>
      <c r="D154" s="25" t="s">
        <v>105</v>
      </c>
      <c r="E154" s="25" t="s">
        <v>111</v>
      </c>
      <c r="F154" s="25" t="s">
        <v>65</v>
      </c>
      <c r="G154" s="25"/>
      <c r="H154" s="38">
        <f>SUMIFS(H155:H1134,$B155:$B1134,$B154,$D155:$D1134,$D155,$E155:$E1134,$E155,$F155:$F1134,$F155)</f>
        <v>52607199.920000002</v>
      </c>
    </row>
    <row r="155" spans="1:8" s="22" customFormat="1" ht="31.5" x14ac:dyDescent="0.25">
      <c r="A155" s="19">
        <v>3</v>
      </c>
      <c r="B155" s="23">
        <v>955</v>
      </c>
      <c r="C155" s="30" t="s">
        <v>28</v>
      </c>
      <c r="D155" s="25" t="s">
        <v>105</v>
      </c>
      <c r="E155" s="25" t="s">
        <v>111</v>
      </c>
      <c r="F155" s="25" t="s">
        <v>65</v>
      </c>
      <c r="G155" s="25" t="s">
        <v>101</v>
      </c>
      <c r="H155" s="39">
        <v>4065851.96</v>
      </c>
    </row>
    <row r="156" spans="1:8" s="22" customFormat="1" ht="47.25" x14ac:dyDescent="0.25">
      <c r="A156" s="19">
        <v>3</v>
      </c>
      <c r="B156" s="23">
        <v>955</v>
      </c>
      <c r="C156" s="30" t="s">
        <v>13</v>
      </c>
      <c r="D156" s="25" t="s">
        <v>105</v>
      </c>
      <c r="E156" s="25" t="s">
        <v>111</v>
      </c>
      <c r="F156" s="25" t="s">
        <v>65</v>
      </c>
      <c r="G156" s="25" t="s">
        <v>92</v>
      </c>
      <c r="H156" s="39">
        <v>4213431.68</v>
      </c>
    </row>
    <row r="157" spans="1:8" s="22" customFormat="1" ht="15.75" x14ac:dyDescent="0.25">
      <c r="A157" s="19">
        <v>3</v>
      </c>
      <c r="B157" s="23">
        <v>955</v>
      </c>
      <c r="C157" s="30" t="s">
        <v>55</v>
      </c>
      <c r="D157" s="25" t="s">
        <v>105</v>
      </c>
      <c r="E157" s="25" t="s">
        <v>111</v>
      </c>
      <c r="F157" s="25" t="s">
        <v>65</v>
      </c>
      <c r="G157" s="25" t="s">
        <v>110</v>
      </c>
      <c r="H157" s="39">
        <v>338823.42</v>
      </c>
    </row>
    <row r="158" spans="1:8" s="22" customFormat="1" ht="63" x14ac:dyDescent="0.25">
      <c r="A158" s="19">
        <v>3</v>
      </c>
      <c r="B158" s="23">
        <v>955</v>
      </c>
      <c r="C158" s="30" t="s">
        <v>127</v>
      </c>
      <c r="D158" s="25" t="s">
        <v>105</v>
      </c>
      <c r="E158" s="25" t="s">
        <v>111</v>
      </c>
      <c r="F158" s="25" t="s">
        <v>65</v>
      </c>
      <c r="G158" s="25" t="s">
        <v>112</v>
      </c>
      <c r="H158" s="39">
        <v>43982785</v>
      </c>
    </row>
    <row r="159" spans="1:8" s="22" customFormat="1" ht="21" customHeight="1" x14ac:dyDescent="0.25">
      <c r="A159" s="19">
        <v>3</v>
      </c>
      <c r="B159" s="23">
        <v>955</v>
      </c>
      <c r="C159" s="30" t="s">
        <v>14</v>
      </c>
      <c r="D159" s="25" t="s">
        <v>105</v>
      </c>
      <c r="E159" s="25" t="s">
        <v>111</v>
      </c>
      <c r="F159" s="25" t="s">
        <v>65</v>
      </c>
      <c r="G159" s="25" t="s">
        <v>93</v>
      </c>
      <c r="H159" s="39">
        <v>6307.86</v>
      </c>
    </row>
    <row r="160" spans="1:8" s="22" customFormat="1" ht="15.75" x14ac:dyDescent="0.25">
      <c r="A160" s="19">
        <v>1</v>
      </c>
      <c r="B160" s="23">
        <v>955</v>
      </c>
      <c r="C160" s="30" t="s">
        <v>66</v>
      </c>
      <c r="D160" s="25" t="s">
        <v>105</v>
      </c>
      <c r="E160" s="25" t="s">
        <v>102</v>
      </c>
      <c r="F160" s="25" t="s">
        <v>8</v>
      </c>
      <c r="G160" s="25" t="s">
        <v>90</v>
      </c>
      <c r="H160" s="38">
        <f>SUMIFS(H161:H1143,$B161:$B1143,$B161,$D161:$D1143,$D161,$E161:$E1143,$E161)/2</f>
        <v>1805946</v>
      </c>
    </row>
    <row r="161" spans="1:8" s="22" customFormat="1" ht="63" x14ac:dyDescent="0.25">
      <c r="A161" s="19">
        <v>2</v>
      </c>
      <c r="B161" s="23">
        <v>955</v>
      </c>
      <c r="C161" s="30" t="s">
        <v>157</v>
      </c>
      <c r="D161" s="25" t="s">
        <v>105</v>
      </c>
      <c r="E161" s="25" t="s">
        <v>102</v>
      </c>
      <c r="F161" s="25" t="s">
        <v>171</v>
      </c>
      <c r="G161" s="25"/>
      <c r="H161" s="38">
        <f>SUMIFS(H162:H1140,$B162:$B1140,$B161,$D162:$D1140,$D162,$E162:$E1140,$E162,$F162:$F1140,$F162)</f>
        <v>1805946</v>
      </c>
    </row>
    <row r="162" spans="1:8" s="22" customFormat="1" ht="63" x14ac:dyDescent="0.25">
      <c r="A162" s="19">
        <v>3</v>
      </c>
      <c r="B162" s="23">
        <v>955</v>
      </c>
      <c r="C162" s="30" t="s">
        <v>67</v>
      </c>
      <c r="D162" s="25" t="s">
        <v>105</v>
      </c>
      <c r="E162" s="25" t="s">
        <v>102</v>
      </c>
      <c r="F162" s="25" t="s">
        <v>171</v>
      </c>
      <c r="G162" s="25" t="s">
        <v>112</v>
      </c>
      <c r="H162" s="39">
        <v>1805946</v>
      </c>
    </row>
    <row r="163" spans="1:8" s="22" customFormat="1" ht="15.75" x14ac:dyDescent="0.25">
      <c r="A163" s="19">
        <v>1</v>
      </c>
      <c r="B163" s="23">
        <v>955</v>
      </c>
      <c r="C163" s="30" t="s">
        <v>68</v>
      </c>
      <c r="D163" s="25" t="s">
        <v>105</v>
      </c>
      <c r="E163" s="25" t="s">
        <v>108</v>
      </c>
      <c r="F163" s="25"/>
      <c r="G163" s="25"/>
      <c r="H163" s="38">
        <f>SUMIFS(H164:H1146,$B164:$B1146,$B164,$D164:$D1146,$D164,$E164:$E1146,$E164)/2</f>
        <v>48497563.600000001</v>
      </c>
    </row>
    <row r="164" spans="1:8" s="22" customFormat="1" ht="78.75" x14ac:dyDescent="0.25">
      <c r="A164" s="19">
        <v>2</v>
      </c>
      <c r="B164" s="23">
        <v>955</v>
      </c>
      <c r="C164" s="30" t="s">
        <v>164</v>
      </c>
      <c r="D164" s="25" t="s">
        <v>105</v>
      </c>
      <c r="E164" s="25" t="s">
        <v>108</v>
      </c>
      <c r="F164" s="25" t="s">
        <v>69</v>
      </c>
      <c r="G164" s="25"/>
      <c r="H164" s="38">
        <f>SUMIFS(H165:H1143,$B165:$B1143,$B164,$D165:$D1143,$D165,$E165:$E1143,$E165,$F165:$F1143,$F165)</f>
        <v>48497563.600000001</v>
      </c>
    </row>
    <row r="165" spans="1:8" s="22" customFormat="1" ht="15.75" x14ac:dyDescent="0.25">
      <c r="A165" s="19">
        <v>3</v>
      </c>
      <c r="B165" s="23">
        <v>955</v>
      </c>
      <c r="C165" s="30" t="s">
        <v>55</v>
      </c>
      <c r="D165" s="25" t="s">
        <v>105</v>
      </c>
      <c r="E165" s="25" t="s">
        <v>108</v>
      </c>
      <c r="F165" s="25" t="s">
        <v>69</v>
      </c>
      <c r="G165" s="25" t="s">
        <v>110</v>
      </c>
      <c r="H165" s="39">
        <v>48497563.600000001</v>
      </c>
    </row>
    <row r="166" spans="1:8" s="22" customFormat="1" ht="15.75" x14ac:dyDescent="0.25">
      <c r="A166" s="19">
        <v>1</v>
      </c>
      <c r="B166" s="23">
        <v>955</v>
      </c>
      <c r="C166" s="30" t="s">
        <v>179</v>
      </c>
      <c r="D166" s="25" t="s">
        <v>105</v>
      </c>
      <c r="E166" s="25" t="s">
        <v>103</v>
      </c>
      <c r="F166" s="25" t="s">
        <v>8</v>
      </c>
      <c r="G166" s="25" t="s">
        <v>90</v>
      </c>
      <c r="H166" s="38">
        <f>SUMIFS(H167:H1147,$B167:$B1147,$B167,$D167:$D1147,$D167,$E167:$E1147,$E167)/2</f>
        <v>975361.28999999992</v>
      </c>
    </row>
    <row r="167" spans="1:8" s="22" customFormat="1" ht="78.75" x14ac:dyDescent="0.25">
      <c r="A167" s="19">
        <v>2</v>
      </c>
      <c r="B167" s="23">
        <v>955</v>
      </c>
      <c r="C167" s="30" t="s">
        <v>154</v>
      </c>
      <c r="D167" s="25" t="s">
        <v>105</v>
      </c>
      <c r="E167" s="25" t="s">
        <v>103</v>
      </c>
      <c r="F167" s="25" t="s">
        <v>59</v>
      </c>
      <c r="G167" s="25"/>
      <c r="H167" s="38">
        <f>SUMIFS(H168:H1144,$B168:$B1144,$B167,$D168:$D1144,$D168,$E168:$E1144,$E168,$F168:$F1144,$F168)</f>
        <v>857229.84</v>
      </c>
    </row>
    <row r="168" spans="1:8" s="22" customFormat="1" ht="15.75" x14ac:dyDescent="0.25">
      <c r="A168" s="19">
        <v>3</v>
      </c>
      <c r="B168" s="23">
        <v>955</v>
      </c>
      <c r="C168" s="30" t="s">
        <v>55</v>
      </c>
      <c r="D168" s="25" t="s">
        <v>105</v>
      </c>
      <c r="E168" s="25" t="s">
        <v>103</v>
      </c>
      <c r="F168" s="25" t="s">
        <v>59</v>
      </c>
      <c r="G168" s="25" t="s">
        <v>110</v>
      </c>
      <c r="H168" s="39">
        <v>857229.84</v>
      </c>
    </row>
    <row r="169" spans="1:8" s="22" customFormat="1" ht="50.45" customHeight="1" x14ac:dyDescent="0.25">
      <c r="A169" s="19">
        <v>2</v>
      </c>
      <c r="B169" s="23">
        <v>955</v>
      </c>
      <c r="C169" s="30" t="s">
        <v>187</v>
      </c>
      <c r="D169" s="25" t="s">
        <v>105</v>
      </c>
      <c r="E169" s="25" t="s">
        <v>103</v>
      </c>
      <c r="F169" s="25" t="s">
        <v>183</v>
      </c>
      <c r="G169" s="25"/>
      <c r="H169" s="38">
        <f>SUMIFS(H170:H1147,$B170:$B1147,$B169,$D170:$D1147,$D170,$E170:$E1147,$E170,$F170:$F1147,$F170)</f>
        <v>118131.45</v>
      </c>
    </row>
    <row r="170" spans="1:8" s="22" customFormat="1" ht="15.75" x14ac:dyDescent="0.25">
      <c r="A170" s="19">
        <v>3</v>
      </c>
      <c r="B170" s="23">
        <v>955</v>
      </c>
      <c r="C170" s="30" t="s">
        <v>186</v>
      </c>
      <c r="D170" s="25" t="s">
        <v>105</v>
      </c>
      <c r="E170" s="25" t="s">
        <v>103</v>
      </c>
      <c r="F170" s="25" t="s">
        <v>183</v>
      </c>
      <c r="G170" s="25" t="s">
        <v>185</v>
      </c>
      <c r="H170" s="39">
        <v>118131.45</v>
      </c>
    </row>
    <row r="171" spans="1:8" s="22" customFormat="1" ht="31.5" x14ac:dyDescent="0.25">
      <c r="A171" s="19">
        <v>1</v>
      </c>
      <c r="B171" s="23">
        <v>955</v>
      </c>
      <c r="C171" s="30" t="s">
        <v>46</v>
      </c>
      <c r="D171" s="25" t="s">
        <v>105</v>
      </c>
      <c r="E171" s="25" t="s">
        <v>106</v>
      </c>
      <c r="F171" s="25"/>
      <c r="G171" s="25"/>
      <c r="H171" s="38">
        <f>SUMIFS(H172:H1149,$B172:$B1149,$B172,$D172:$D1149,$D172,$E172:$E1149,$E172)/2</f>
        <v>3000000</v>
      </c>
    </row>
    <row r="172" spans="1:8" s="22" customFormat="1" ht="63" x14ac:dyDescent="0.25">
      <c r="A172" s="19">
        <v>2</v>
      </c>
      <c r="B172" s="23">
        <v>955</v>
      </c>
      <c r="C172" s="30" t="s">
        <v>70</v>
      </c>
      <c r="D172" s="25" t="s">
        <v>105</v>
      </c>
      <c r="E172" s="25" t="s">
        <v>106</v>
      </c>
      <c r="F172" s="25" t="s">
        <v>71</v>
      </c>
      <c r="G172" s="25"/>
      <c r="H172" s="38">
        <f>SUMIFS(H173:H1147,$B173:$B1147,$B172,$D173:$D1147,$D173,$E173:$E1147,$E173,$F173:$F1147,$F173)</f>
        <v>3000000</v>
      </c>
    </row>
    <row r="173" spans="1:8" s="22" customFormat="1" ht="63" x14ac:dyDescent="0.25">
      <c r="A173" s="19">
        <v>3</v>
      </c>
      <c r="B173" s="23">
        <v>955</v>
      </c>
      <c r="C173" s="30" t="s">
        <v>72</v>
      </c>
      <c r="D173" s="25" t="s">
        <v>105</v>
      </c>
      <c r="E173" s="25" t="s">
        <v>106</v>
      </c>
      <c r="F173" s="25" t="s">
        <v>71</v>
      </c>
      <c r="G173" s="25" t="s">
        <v>113</v>
      </c>
      <c r="H173" s="39">
        <v>3000000</v>
      </c>
    </row>
    <row r="174" spans="1:8" s="22" customFormat="1" ht="15.75" x14ac:dyDescent="0.25">
      <c r="A174" s="19">
        <v>1</v>
      </c>
      <c r="B174" s="23">
        <v>955</v>
      </c>
      <c r="C174" s="30" t="s">
        <v>73</v>
      </c>
      <c r="D174" s="25" t="s">
        <v>111</v>
      </c>
      <c r="E174" s="25" t="s">
        <v>88</v>
      </c>
      <c r="F174" s="25"/>
      <c r="G174" s="25"/>
      <c r="H174" s="38">
        <f>SUMIFS(H175:H1153,$B175:$B1153,$B175,$D175:$D1153,$D175,$E175:$E1153,$E175)/2</f>
        <v>2880200</v>
      </c>
    </row>
    <row r="175" spans="1:8" s="22" customFormat="1" ht="82.15" customHeight="1" x14ac:dyDescent="0.25">
      <c r="A175" s="19">
        <v>2</v>
      </c>
      <c r="B175" s="23">
        <v>955</v>
      </c>
      <c r="C175" s="32" t="s">
        <v>162</v>
      </c>
      <c r="D175" s="25" t="s">
        <v>111</v>
      </c>
      <c r="E175" s="25" t="s">
        <v>88</v>
      </c>
      <c r="F175" s="25" t="s">
        <v>58</v>
      </c>
      <c r="G175" s="25" t="s">
        <v>90</v>
      </c>
      <c r="H175" s="38">
        <f>SUMIFS(H176:H1150,$B176:$B1150,$B175,$D176:$D1150,$D176,$E176:$E1150,$E176,$F176:$F1150,$F176)</f>
        <v>2880200</v>
      </c>
    </row>
    <row r="176" spans="1:8" s="22" customFormat="1" ht="15.75" x14ac:dyDescent="0.25">
      <c r="A176" s="19">
        <v>3</v>
      </c>
      <c r="B176" s="23">
        <v>955</v>
      </c>
      <c r="C176" s="30" t="s">
        <v>55</v>
      </c>
      <c r="D176" s="25" t="s">
        <v>111</v>
      </c>
      <c r="E176" s="25" t="s">
        <v>88</v>
      </c>
      <c r="F176" s="25" t="s">
        <v>58</v>
      </c>
      <c r="G176" s="25" t="s">
        <v>110</v>
      </c>
      <c r="H176" s="39">
        <v>2880200</v>
      </c>
    </row>
    <row r="177" spans="1:8" s="22" customFormat="1" ht="66" customHeight="1" x14ac:dyDescent="0.25">
      <c r="A177" s="19">
        <v>2</v>
      </c>
      <c r="B177" s="23">
        <v>955</v>
      </c>
      <c r="C177" s="32" t="s">
        <v>182</v>
      </c>
      <c r="D177" s="25" t="s">
        <v>111</v>
      </c>
      <c r="E177" s="25" t="s">
        <v>88</v>
      </c>
      <c r="F177" s="25" t="s">
        <v>181</v>
      </c>
      <c r="G177" s="25" t="s">
        <v>90</v>
      </c>
      <c r="H177" s="38">
        <f>SUMIFS(H178:H1155,$B178:$B1155,$B177,$D178:$D1155,$D178,$E178:$E1155,$E178,$F178:$F1155,$F178)</f>
        <v>0</v>
      </c>
    </row>
    <row r="178" spans="1:8" s="22" customFormat="1" ht="142.9" customHeight="1" x14ac:dyDescent="0.25">
      <c r="A178" s="19">
        <v>3</v>
      </c>
      <c r="B178" s="23">
        <v>955</v>
      </c>
      <c r="C178" s="30" t="s">
        <v>140</v>
      </c>
      <c r="D178" s="25" t="s">
        <v>111</v>
      </c>
      <c r="E178" s="25" t="s">
        <v>88</v>
      </c>
      <c r="F178" s="25" t="s">
        <v>181</v>
      </c>
      <c r="G178" s="25" t="s">
        <v>138</v>
      </c>
      <c r="H178" s="39">
        <v>0</v>
      </c>
    </row>
    <row r="179" spans="1:8" s="22" customFormat="1" ht="15.75" x14ac:dyDescent="0.25">
      <c r="A179" s="19">
        <v>1</v>
      </c>
      <c r="B179" s="23">
        <v>955</v>
      </c>
      <c r="C179" s="30" t="s">
        <v>139</v>
      </c>
      <c r="D179" s="25" t="s">
        <v>111</v>
      </c>
      <c r="E179" s="25" t="s">
        <v>107</v>
      </c>
      <c r="F179" s="25" t="s">
        <v>8</v>
      </c>
      <c r="G179" s="25" t="s">
        <v>90</v>
      </c>
      <c r="H179" s="38">
        <f>SUMIFS(H180:H1154,$B180:$B1154,$B180,$D180:$D1154,$D180,$E180:$E1154,$E180)/2</f>
        <v>27157481.270000003</v>
      </c>
    </row>
    <row r="180" spans="1:8" s="22" customFormat="1" ht="63" x14ac:dyDescent="0.25">
      <c r="A180" s="19">
        <v>2</v>
      </c>
      <c r="B180" s="23">
        <v>955</v>
      </c>
      <c r="C180" s="30" t="s">
        <v>74</v>
      </c>
      <c r="D180" s="25" t="s">
        <v>111</v>
      </c>
      <c r="E180" s="25" t="s">
        <v>107</v>
      </c>
      <c r="F180" s="25" t="s">
        <v>75</v>
      </c>
      <c r="G180" s="25" t="s">
        <v>90</v>
      </c>
      <c r="H180" s="38">
        <f>SUMIFS(H181:H1151,$B181:$B1151,$B180,$D181:$D1151,$D181,$E181:$E1151,$E181,$F181:$F1151,$F181)</f>
        <v>9743548.3699999992</v>
      </c>
    </row>
    <row r="181" spans="1:8" s="22" customFormat="1" ht="151.15" customHeight="1" x14ac:dyDescent="0.25">
      <c r="A181" s="19">
        <v>3</v>
      </c>
      <c r="B181" s="23">
        <v>955</v>
      </c>
      <c r="C181" s="30" t="s">
        <v>140</v>
      </c>
      <c r="D181" s="25" t="s">
        <v>111</v>
      </c>
      <c r="E181" s="25" t="s">
        <v>107</v>
      </c>
      <c r="F181" s="25" t="s">
        <v>75</v>
      </c>
      <c r="G181" s="25" t="s">
        <v>138</v>
      </c>
      <c r="H181" s="39">
        <v>9456213.0099999998</v>
      </c>
    </row>
    <row r="182" spans="1:8" s="22" customFormat="1" ht="26.45" customHeight="1" x14ac:dyDescent="0.25">
      <c r="A182" s="19">
        <v>3</v>
      </c>
      <c r="B182" s="23">
        <v>955</v>
      </c>
      <c r="C182" s="30" t="s">
        <v>55</v>
      </c>
      <c r="D182" s="25" t="s">
        <v>111</v>
      </c>
      <c r="E182" s="25" t="s">
        <v>107</v>
      </c>
      <c r="F182" s="25" t="s">
        <v>75</v>
      </c>
      <c r="G182" s="25" t="s">
        <v>110</v>
      </c>
      <c r="H182" s="39">
        <v>287335.36</v>
      </c>
    </row>
    <row r="183" spans="1:8" s="22" customFormat="1" ht="94.5" x14ac:dyDescent="0.25">
      <c r="A183" s="19">
        <v>2</v>
      </c>
      <c r="B183" s="23">
        <v>955</v>
      </c>
      <c r="C183" s="27" t="s">
        <v>165</v>
      </c>
      <c r="D183" s="25" t="s">
        <v>111</v>
      </c>
      <c r="E183" s="25" t="s">
        <v>107</v>
      </c>
      <c r="F183" s="25" t="s">
        <v>54</v>
      </c>
      <c r="G183" s="25" t="s">
        <v>90</v>
      </c>
      <c r="H183" s="38">
        <f>SUMIFS(H185:H1154,$B185:$B1154,$B183,$D185:$D1154,$D185,$E185:$E1154,$E185,$F185:$F1154,$F185)</f>
        <v>16290732.310000001</v>
      </c>
    </row>
    <row r="184" spans="1:8" s="22" customFormat="1" ht="24" customHeight="1" x14ac:dyDescent="0.25">
      <c r="A184" s="19">
        <v>3</v>
      </c>
      <c r="B184" s="23">
        <v>955</v>
      </c>
      <c r="C184" s="30" t="s">
        <v>55</v>
      </c>
      <c r="D184" s="25" t="s">
        <v>111</v>
      </c>
      <c r="E184" s="25" t="s">
        <v>107</v>
      </c>
      <c r="F184" s="25" t="s">
        <v>54</v>
      </c>
      <c r="G184" s="25" t="s">
        <v>110</v>
      </c>
      <c r="H184" s="39"/>
    </row>
    <row r="185" spans="1:8" s="22" customFormat="1" ht="151.15" customHeight="1" x14ac:dyDescent="0.25">
      <c r="A185" s="19">
        <v>3</v>
      </c>
      <c r="B185" s="23">
        <v>955</v>
      </c>
      <c r="C185" s="30" t="s">
        <v>140</v>
      </c>
      <c r="D185" s="25" t="s">
        <v>111</v>
      </c>
      <c r="E185" s="25" t="s">
        <v>107</v>
      </c>
      <c r="F185" s="25" t="s">
        <v>54</v>
      </c>
      <c r="G185" s="25" t="s">
        <v>138</v>
      </c>
      <c r="H185" s="39">
        <v>16290732.310000001</v>
      </c>
    </row>
    <row r="186" spans="1:8" s="22" customFormat="1" ht="94.5" x14ac:dyDescent="0.25">
      <c r="A186" s="19">
        <v>2</v>
      </c>
      <c r="B186" s="23">
        <v>955</v>
      </c>
      <c r="C186" s="30" t="s">
        <v>131</v>
      </c>
      <c r="D186" s="25" t="s">
        <v>111</v>
      </c>
      <c r="E186" s="25" t="s">
        <v>107</v>
      </c>
      <c r="F186" s="25" t="s">
        <v>130</v>
      </c>
      <c r="G186" s="25" t="s">
        <v>90</v>
      </c>
      <c r="H186" s="38">
        <f>SUMIFS(H187:H1160,$B187:$B1160,$B186,$D187:$D1160,$D187,$E187:$E1160,$E187,$F187:$F1160,$F187)</f>
        <v>1123200.5900000001</v>
      </c>
    </row>
    <row r="187" spans="1:8" s="22" customFormat="1" ht="15.75" x14ac:dyDescent="0.25">
      <c r="A187" s="19">
        <v>3</v>
      </c>
      <c r="B187" s="23">
        <v>955</v>
      </c>
      <c r="C187" s="30" t="s">
        <v>55</v>
      </c>
      <c r="D187" s="25" t="s">
        <v>111</v>
      </c>
      <c r="E187" s="25" t="s">
        <v>107</v>
      </c>
      <c r="F187" s="25" t="s">
        <v>130</v>
      </c>
      <c r="G187" s="25" t="s">
        <v>110</v>
      </c>
      <c r="H187" s="39">
        <v>1123200.5900000001</v>
      </c>
    </row>
    <row r="188" spans="1:8" s="22" customFormat="1" ht="15.75" x14ac:dyDescent="0.25">
      <c r="A188" s="19">
        <v>1</v>
      </c>
      <c r="B188" s="23">
        <v>955</v>
      </c>
      <c r="C188" s="30" t="s">
        <v>145</v>
      </c>
      <c r="D188" s="25" t="s">
        <v>111</v>
      </c>
      <c r="E188" s="25" t="s">
        <v>97</v>
      </c>
      <c r="F188" s="25" t="s">
        <v>8</v>
      </c>
      <c r="G188" s="25" t="s">
        <v>90</v>
      </c>
      <c r="H188" s="38">
        <f>SUMIFS(H189:H1157,$B189:$B1157,$B189,$D189:$D1157,$D189,$E189:$E1157,$E189)/2</f>
        <v>24696070.59</v>
      </c>
    </row>
    <row r="189" spans="1:8" s="22" customFormat="1" ht="72.599999999999994" customHeight="1" x14ac:dyDescent="0.25">
      <c r="A189" s="19">
        <v>2</v>
      </c>
      <c r="B189" s="23">
        <v>955</v>
      </c>
      <c r="C189" s="30" t="s">
        <v>144</v>
      </c>
      <c r="D189" s="25" t="s">
        <v>111</v>
      </c>
      <c r="E189" s="25" t="s">
        <v>97</v>
      </c>
      <c r="F189" s="25" t="s">
        <v>143</v>
      </c>
      <c r="G189" s="25" t="s">
        <v>90</v>
      </c>
      <c r="H189" s="38">
        <f>SUMIFS(H190:H1154,$B190:$B1154,$B189,$D190:$D1154,$D190,$E190:$E1154,$E190,$F190:$F1154,$F190)</f>
        <v>14680707.27</v>
      </c>
    </row>
    <row r="190" spans="1:8" s="22" customFormat="1" ht="15.75" x14ac:dyDescent="0.25">
      <c r="A190" s="19">
        <v>3</v>
      </c>
      <c r="B190" s="23">
        <v>955</v>
      </c>
      <c r="C190" s="30" t="s">
        <v>55</v>
      </c>
      <c r="D190" s="25" t="s">
        <v>111</v>
      </c>
      <c r="E190" s="25" t="s">
        <v>97</v>
      </c>
      <c r="F190" s="25" t="s">
        <v>143</v>
      </c>
      <c r="G190" s="25" t="s">
        <v>110</v>
      </c>
      <c r="H190" s="39">
        <v>14680707.27</v>
      </c>
    </row>
    <row r="191" spans="1:8" s="22" customFormat="1" ht="55.15" customHeight="1" x14ac:dyDescent="0.25">
      <c r="A191" s="19">
        <v>2</v>
      </c>
      <c r="B191" s="23">
        <v>955</v>
      </c>
      <c r="C191" s="30" t="s">
        <v>192</v>
      </c>
      <c r="D191" s="25" t="s">
        <v>111</v>
      </c>
      <c r="E191" s="25" t="s">
        <v>97</v>
      </c>
      <c r="F191" s="25" t="s">
        <v>191</v>
      </c>
      <c r="G191" s="25" t="s">
        <v>90</v>
      </c>
      <c r="H191" s="38">
        <f>SUMIFS(H192:H1157,$B192:$B1157,$B191,$D192:$D1157,$D192,$E192:$E1157,$E192,$F192:$F1157,$F192)</f>
        <v>10015363.32</v>
      </c>
    </row>
    <row r="192" spans="1:8" s="22" customFormat="1" ht="15.75" x14ac:dyDescent="0.25">
      <c r="A192" s="19">
        <v>3</v>
      </c>
      <c r="B192" s="23">
        <v>955</v>
      </c>
      <c r="C192" s="30" t="s">
        <v>55</v>
      </c>
      <c r="D192" s="25" t="s">
        <v>111</v>
      </c>
      <c r="E192" s="25" t="s">
        <v>97</v>
      </c>
      <c r="F192" s="25" t="s">
        <v>191</v>
      </c>
      <c r="G192" s="25" t="s">
        <v>110</v>
      </c>
      <c r="H192" s="39">
        <v>10015363.32</v>
      </c>
    </row>
    <row r="193" spans="1:8" s="22" customFormat="1" ht="31.5" x14ac:dyDescent="0.25">
      <c r="A193" s="19">
        <v>1</v>
      </c>
      <c r="B193" s="23">
        <v>955</v>
      </c>
      <c r="C193" s="30" t="s">
        <v>76</v>
      </c>
      <c r="D193" s="25" t="s">
        <v>89</v>
      </c>
      <c r="E193" s="25" t="s">
        <v>111</v>
      </c>
      <c r="F193" s="25" t="s">
        <v>90</v>
      </c>
      <c r="G193" s="25" t="s">
        <v>90</v>
      </c>
      <c r="H193" s="38">
        <f>SUMIFS(H194:H1171,$B194:$B1171,$B194,$D194:$D1171,$D194,$E194:$E1171,$E194)/2</f>
        <v>16433358.120000001</v>
      </c>
    </row>
    <row r="194" spans="1:8" s="22" customFormat="1" ht="31.5" x14ac:dyDescent="0.25">
      <c r="A194" s="19">
        <v>2</v>
      </c>
      <c r="B194" s="23">
        <v>955</v>
      </c>
      <c r="C194" s="30" t="s">
        <v>166</v>
      </c>
      <c r="D194" s="25" t="s">
        <v>89</v>
      </c>
      <c r="E194" s="25" t="s">
        <v>111</v>
      </c>
      <c r="F194" s="25" t="s">
        <v>77</v>
      </c>
      <c r="G194" s="25"/>
      <c r="H194" s="38">
        <f>SUMIFS(H195:H1168,$B195:$B1168,$B194,$D195:$D1168,$D195,$E195:$E1168,$E195,$F195:$F1168,$F195)</f>
        <v>6421391.5499999998</v>
      </c>
    </row>
    <row r="195" spans="1:8" s="22" customFormat="1" ht="15.75" x14ac:dyDescent="0.25">
      <c r="A195" s="19">
        <v>3</v>
      </c>
      <c r="B195" s="23">
        <v>955</v>
      </c>
      <c r="C195" s="30" t="s">
        <v>55</v>
      </c>
      <c r="D195" s="25" t="s">
        <v>89</v>
      </c>
      <c r="E195" s="25" t="s">
        <v>111</v>
      </c>
      <c r="F195" s="25" t="s">
        <v>77</v>
      </c>
      <c r="G195" s="25" t="s">
        <v>110</v>
      </c>
      <c r="H195" s="39">
        <v>6421391.5499999998</v>
      </c>
    </row>
    <row r="196" spans="1:8" s="22" customFormat="1" ht="67.150000000000006" customHeight="1" x14ac:dyDescent="0.25">
      <c r="A196" s="19">
        <v>2</v>
      </c>
      <c r="B196" s="23">
        <v>955</v>
      </c>
      <c r="C196" s="30" t="s">
        <v>167</v>
      </c>
      <c r="D196" s="25" t="s">
        <v>89</v>
      </c>
      <c r="E196" s="25" t="s">
        <v>111</v>
      </c>
      <c r="F196" s="25" t="s">
        <v>78</v>
      </c>
      <c r="G196" s="25"/>
      <c r="H196" s="38">
        <f>SUMIFS(H197:H1170,$B197:$B1170,$B196,$D197:$D1170,$D197,$E197:$E1170,$E197,$F197:$F1170,$F197)</f>
        <v>5280838.58</v>
      </c>
    </row>
    <row r="197" spans="1:8" s="22" customFormat="1" ht="15.75" x14ac:dyDescent="0.25">
      <c r="A197" s="19">
        <v>3</v>
      </c>
      <c r="B197" s="23">
        <v>955</v>
      </c>
      <c r="C197" s="30" t="s">
        <v>55</v>
      </c>
      <c r="D197" s="25" t="s">
        <v>89</v>
      </c>
      <c r="E197" s="25" t="s">
        <v>111</v>
      </c>
      <c r="F197" s="25" t="s">
        <v>78</v>
      </c>
      <c r="G197" s="25" t="s">
        <v>110</v>
      </c>
      <c r="H197" s="39">
        <v>5280838.58</v>
      </c>
    </row>
    <row r="198" spans="1:8" s="22" customFormat="1" ht="77.45" customHeight="1" x14ac:dyDescent="0.25">
      <c r="A198" s="19">
        <v>2</v>
      </c>
      <c r="B198" s="23">
        <v>955</v>
      </c>
      <c r="C198" s="32" t="s">
        <v>168</v>
      </c>
      <c r="D198" s="25" t="s">
        <v>89</v>
      </c>
      <c r="E198" s="25" t="s">
        <v>111</v>
      </c>
      <c r="F198" s="25" t="s">
        <v>79</v>
      </c>
      <c r="G198" s="25"/>
      <c r="H198" s="38">
        <f>SUMIFS(H199:H1172,$B199:$B1172,$B198,$D199:$D1172,$D199,$E199:$E1172,$E199,$F199:$F1172,$F199)</f>
        <v>4731127.99</v>
      </c>
    </row>
    <row r="199" spans="1:8" s="22" customFormat="1" ht="15.75" x14ac:dyDescent="0.25">
      <c r="A199" s="19">
        <v>3</v>
      </c>
      <c r="B199" s="23">
        <v>955</v>
      </c>
      <c r="C199" s="30" t="s">
        <v>55</v>
      </c>
      <c r="D199" s="25" t="s">
        <v>89</v>
      </c>
      <c r="E199" s="25" t="s">
        <v>111</v>
      </c>
      <c r="F199" s="25" t="s">
        <v>79</v>
      </c>
      <c r="G199" s="25" t="s">
        <v>110</v>
      </c>
      <c r="H199" s="39">
        <v>4731127.99</v>
      </c>
    </row>
    <row r="200" spans="1:8" s="22" customFormat="1" ht="15.75" x14ac:dyDescent="0.25">
      <c r="A200" s="19">
        <v>1</v>
      </c>
      <c r="B200" s="23">
        <v>955</v>
      </c>
      <c r="C200" s="30" t="s">
        <v>47</v>
      </c>
      <c r="D200" s="25" t="s">
        <v>100</v>
      </c>
      <c r="E200" s="25" t="s">
        <v>107</v>
      </c>
      <c r="F200" s="25"/>
      <c r="G200" s="25"/>
      <c r="H200" s="38">
        <f>SUMIFS(H201:H1180,$B201:$B1180,$B201,$D201:$D1180,$D201,$E201:$E1180,$E201)/2</f>
        <v>70489373.789999992</v>
      </c>
    </row>
    <row r="201" spans="1:8" s="22" customFormat="1" ht="63" x14ac:dyDescent="0.25">
      <c r="A201" s="19">
        <v>2</v>
      </c>
      <c r="B201" s="23">
        <v>955</v>
      </c>
      <c r="C201" s="33" t="s">
        <v>153</v>
      </c>
      <c r="D201" s="25" t="s">
        <v>100</v>
      </c>
      <c r="E201" s="25" t="s">
        <v>107</v>
      </c>
      <c r="F201" s="25" t="s">
        <v>48</v>
      </c>
      <c r="G201" s="25"/>
      <c r="H201" s="38">
        <f>SUMIFS(H202:H1164,$B202:$B1164,$B201,$D202:$D1164,$D202,$E202:$E1164,$E202,$F202:$F1164,$F202)</f>
        <v>18465529.789999999</v>
      </c>
    </row>
    <row r="202" spans="1:8" s="22" customFormat="1" ht="15.75" x14ac:dyDescent="0.25">
      <c r="A202" s="19">
        <v>3</v>
      </c>
      <c r="B202" s="23">
        <v>955</v>
      </c>
      <c r="C202" s="30" t="s">
        <v>55</v>
      </c>
      <c r="D202" s="25" t="s">
        <v>100</v>
      </c>
      <c r="E202" s="25" t="s">
        <v>107</v>
      </c>
      <c r="F202" s="25" t="s">
        <v>48</v>
      </c>
      <c r="G202" s="25" t="s">
        <v>110</v>
      </c>
      <c r="H202" s="39">
        <v>18465529.789999999</v>
      </c>
    </row>
    <row r="203" spans="1:8" s="22" customFormat="1" ht="94.5" x14ac:dyDescent="0.25">
      <c r="A203" s="19">
        <v>2</v>
      </c>
      <c r="B203" s="23">
        <v>955</v>
      </c>
      <c r="C203" s="30" t="s">
        <v>156</v>
      </c>
      <c r="D203" s="25" t="s">
        <v>100</v>
      </c>
      <c r="E203" s="25" t="s">
        <v>107</v>
      </c>
      <c r="F203" s="25" t="s">
        <v>54</v>
      </c>
      <c r="G203" s="25"/>
      <c r="H203" s="38">
        <f>SUMIFS(H204:H1177,$B204:$B1177,$B203,$D204:$D1177,$D204,$E204:$E1177,$E204,$F204:$F1177,$F204)</f>
        <v>52023844</v>
      </c>
    </row>
    <row r="204" spans="1:8" s="22" customFormat="1" ht="15.75" x14ac:dyDescent="0.25">
      <c r="A204" s="19">
        <v>3</v>
      </c>
      <c r="B204" s="23">
        <v>955</v>
      </c>
      <c r="C204" s="30" t="s">
        <v>55</v>
      </c>
      <c r="D204" s="25" t="s">
        <v>100</v>
      </c>
      <c r="E204" s="25" t="s">
        <v>107</v>
      </c>
      <c r="F204" s="25" t="s">
        <v>54</v>
      </c>
      <c r="G204" s="25" t="s">
        <v>110</v>
      </c>
      <c r="H204" s="39">
        <v>52023844</v>
      </c>
    </row>
    <row r="205" spans="1:8" s="22" customFormat="1" ht="15.75" x14ac:dyDescent="0.25">
      <c r="A205" s="19">
        <v>1</v>
      </c>
      <c r="B205" s="23">
        <v>955</v>
      </c>
      <c r="C205" s="30" t="s">
        <v>81</v>
      </c>
      <c r="D205" s="25" t="s">
        <v>100</v>
      </c>
      <c r="E205" s="25" t="s">
        <v>97</v>
      </c>
      <c r="F205" s="25"/>
      <c r="G205" s="25"/>
      <c r="H205" s="38">
        <f>SUMIFS(H206:H1185,$B206:$B1185,$B206,$D206:$D1185,$D206,$E206:$E1185,$E206)/2</f>
        <v>8391907.4000000004</v>
      </c>
    </row>
    <row r="206" spans="1:8" s="22" customFormat="1" ht="64.900000000000006" customHeight="1" x14ac:dyDescent="0.25">
      <c r="A206" s="19">
        <v>2</v>
      </c>
      <c r="B206" s="23">
        <v>955</v>
      </c>
      <c r="C206" s="30" t="s">
        <v>170</v>
      </c>
      <c r="D206" s="25" t="s">
        <v>100</v>
      </c>
      <c r="E206" s="25" t="s">
        <v>97</v>
      </c>
      <c r="F206" s="25" t="s">
        <v>136</v>
      </c>
      <c r="G206" s="25"/>
      <c r="H206" s="38">
        <f>SUMIFS(H207:H1182,$B207:$B1182,$B206,$D207:$D1182,$D207,$E207:$E1182,$E207,$F207:$F1182,$F207)</f>
        <v>8391907.4000000004</v>
      </c>
    </row>
    <row r="207" spans="1:8" s="22" customFormat="1" ht="15.75" x14ac:dyDescent="0.25">
      <c r="A207" s="19">
        <v>3</v>
      </c>
      <c r="B207" s="23">
        <v>955</v>
      </c>
      <c r="C207" s="30" t="s">
        <v>55</v>
      </c>
      <c r="D207" s="25" t="s">
        <v>100</v>
      </c>
      <c r="E207" s="25" t="s">
        <v>97</v>
      </c>
      <c r="F207" s="25" t="s">
        <v>136</v>
      </c>
      <c r="G207" s="25" t="s">
        <v>110</v>
      </c>
      <c r="H207" s="39">
        <v>8391907.4000000004</v>
      </c>
    </row>
    <row r="208" spans="1:8" s="22" customFormat="1" ht="31.5" x14ac:dyDescent="0.25">
      <c r="A208" s="19">
        <v>1</v>
      </c>
      <c r="B208" s="23">
        <v>955</v>
      </c>
      <c r="C208" s="30" t="s">
        <v>26</v>
      </c>
      <c r="D208" s="25" t="s">
        <v>100</v>
      </c>
      <c r="E208" s="25" t="s">
        <v>100</v>
      </c>
      <c r="F208" s="25"/>
      <c r="G208" s="25"/>
      <c r="H208" s="38">
        <f>SUMIFS(H209:H1188,$B209:$B1188,$B209,$D209:$D1188,$D209,$E209:$E1188,$E209)/2</f>
        <v>2095072</v>
      </c>
    </row>
    <row r="209" spans="1:8" s="22" customFormat="1" ht="31.5" x14ac:dyDescent="0.25">
      <c r="A209" s="19">
        <v>2</v>
      </c>
      <c r="B209" s="23">
        <v>955</v>
      </c>
      <c r="C209" s="30" t="s">
        <v>173</v>
      </c>
      <c r="D209" s="25" t="s">
        <v>100</v>
      </c>
      <c r="E209" s="25" t="s">
        <v>100</v>
      </c>
      <c r="F209" s="25" t="s">
        <v>27</v>
      </c>
      <c r="G209" s="25"/>
      <c r="H209" s="38">
        <f>SUMIFS(H210:H1185,$B210:$B1185,$B209,$D210:$D1185,$D210,$E210:$E1185,$E210,$F210:$F1185,$F210)</f>
        <v>0</v>
      </c>
    </row>
    <row r="210" spans="1:8" s="22" customFormat="1" ht="15.75" x14ac:dyDescent="0.25">
      <c r="A210" s="19">
        <v>3</v>
      </c>
      <c r="B210" s="23">
        <v>955</v>
      </c>
      <c r="C210" s="30" t="s">
        <v>55</v>
      </c>
      <c r="D210" s="25" t="s">
        <v>100</v>
      </c>
      <c r="E210" s="25" t="s">
        <v>100</v>
      </c>
      <c r="F210" s="25" t="s">
        <v>27</v>
      </c>
      <c r="G210" s="25" t="s">
        <v>110</v>
      </c>
      <c r="H210" s="39">
        <v>0</v>
      </c>
    </row>
    <row r="211" spans="1:8" s="22" customFormat="1" ht="47.25" x14ac:dyDescent="0.25">
      <c r="A211" s="19">
        <v>2</v>
      </c>
      <c r="B211" s="23">
        <v>955</v>
      </c>
      <c r="C211" s="32" t="s">
        <v>169</v>
      </c>
      <c r="D211" s="25" t="s">
        <v>100</v>
      </c>
      <c r="E211" s="25" t="s">
        <v>100</v>
      </c>
      <c r="F211" s="25" t="s">
        <v>82</v>
      </c>
      <c r="G211" s="25"/>
      <c r="H211" s="38">
        <f>SUMIFS(H212:H1187,$B212:$B1187,$B211,$D212:$D1187,$D212,$E212:$E1187,$E212,$F212:$F1187,$F212)</f>
        <v>0</v>
      </c>
    </row>
    <row r="212" spans="1:8" s="22" customFormat="1" ht="15.75" x14ac:dyDescent="0.25">
      <c r="A212" s="19">
        <v>3</v>
      </c>
      <c r="B212" s="23">
        <v>955</v>
      </c>
      <c r="C212" s="30" t="s">
        <v>55</v>
      </c>
      <c r="D212" s="25" t="s">
        <v>100</v>
      </c>
      <c r="E212" s="25" t="s">
        <v>100</v>
      </c>
      <c r="F212" s="25" t="s">
        <v>82</v>
      </c>
      <c r="G212" s="25" t="s">
        <v>110</v>
      </c>
      <c r="H212" s="39">
        <v>0</v>
      </c>
    </row>
    <row r="213" spans="1:8" s="22" customFormat="1" ht="47.25" x14ac:dyDescent="0.25">
      <c r="A213" s="19">
        <v>2</v>
      </c>
      <c r="B213" s="23">
        <v>955</v>
      </c>
      <c r="C213" s="30" t="s">
        <v>80</v>
      </c>
      <c r="D213" s="25" t="s">
        <v>100</v>
      </c>
      <c r="E213" s="25" t="s">
        <v>100</v>
      </c>
      <c r="F213" s="25" t="s">
        <v>137</v>
      </c>
      <c r="G213" s="25"/>
      <c r="H213" s="38">
        <f>SUMIFS(H214:H1189,$B214:$B1189,$B213,$D214:$D1189,$D214,$E214:$E1189,$E214,$F214:$F1189,$F214)</f>
        <v>2095072</v>
      </c>
    </row>
    <row r="214" spans="1:8" s="22" customFormat="1" ht="47.25" x14ac:dyDescent="0.25">
      <c r="A214" s="19">
        <v>3</v>
      </c>
      <c r="B214" s="23">
        <v>955</v>
      </c>
      <c r="C214" s="30" t="s">
        <v>13</v>
      </c>
      <c r="D214" s="25" t="s">
        <v>100</v>
      </c>
      <c r="E214" s="25" t="s">
        <v>100</v>
      </c>
      <c r="F214" s="25" t="s">
        <v>137</v>
      </c>
      <c r="G214" s="25" t="s">
        <v>92</v>
      </c>
      <c r="H214" s="39">
        <v>2095072</v>
      </c>
    </row>
    <row r="215" spans="1:8" s="22" customFormat="1" ht="15.75" x14ac:dyDescent="0.25">
      <c r="A215" s="19">
        <v>1</v>
      </c>
      <c r="B215" s="23">
        <v>955</v>
      </c>
      <c r="C215" s="30" t="s">
        <v>29</v>
      </c>
      <c r="D215" s="25" t="s">
        <v>102</v>
      </c>
      <c r="E215" s="25" t="s">
        <v>88</v>
      </c>
      <c r="F215" s="25" t="s">
        <v>8</v>
      </c>
      <c r="G215" s="25" t="s">
        <v>90</v>
      </c>
      <c r="H215" s="38">
        <f>SUMIFS(H216:H1162,$B216:$B1162,$B216,$D216:$D1162,$D216,$E216:$E1162,$E216)/2</f>
        <v>10820037.609999999</v>
      </c>
    </row>
    <row r="216" spans="1:8" s="22" customFormat="1" ht="39" customHeight="1" x14ac:dyDescent="0.25">
      <c r="A216" s="19">
        <v>2</v>
      </c>
      <c r="B216" s="23">
        <v>955</v>
      </c>
      <c r="C216" s="30" t="s">
        <v>126</v>
      </c>
      <c r="D216" s="25" t="s">
        <v>102</v>
      </c>
      <c r="E216" s="25" t="s">
        <v>88</v>
      </c>
      <c r="F216" s="25" t="s">
        <v>30</v>
      </c>
      <c r="G216" s="25"/>
      <c r="H216" s="38">
        <f>SUMIFS(H217:H1159,$B217:$B1159,$B216,$D217:$D1159,$D217,$E217:$E1159,$E217,$F217:$F1159,$F217)</f>
        <v>1580125.61</v>
      </c>
    </row>
    <row r="217" spans="1:8" s="22" customFormat="1" ht="15.75" x14ac:dyDescent="0.25">
      <c r="A217" s="19">
        <v>3</v>
      </c>
      <c r="B217" s="23">
        <v>955</v>
      </c>
      <c r="C217" s="30" t="s">
        <v>55</v>
      </c>
      <c r="D217" s="25" t="s">
        <v>102</v>
      </c>
      <c r="E217" s="25" t="s">
        <v>88</v>
      </c>
      <c r="F217" s="25" t="s">
        <v>30</v>
      </c>
      <c r="G217" s="25" t="s">
        <v>110</v>
      </c>
      <c r="H217" s="39">
        <v>1580125.61</v>
      </c>
    </row>
    <row r="218" spans="1:8" s="22" customFormat="1" ht="94.5" x14ac:dyDescent="0.25">
      <c r="A218" s="19">
        <v>2</v>
      </c>
      <c r="B218" s="23">
        <v>955</v>
      </c>
      <c r="C218" s="30" t="s">
        <v>156</v>
      </c>
      <c r="D218" s="25" t="s">
        <v>102</v>
      </c>
      <c r="E218" s="25" t="s">
        <v>88</v>
      </c>
      <c r="F218" s="25" t="s">
        <v>54</v>
      </c>
      <c r="G218" s="25" t="s">
        <v>90</v>
      </c>
      <c r="H218" s="38">
        <f>SUMIFS(H219:H1174,$B219:$B1174,$B218,$D219:$D1174,$D219,$E219:$E1174,$E219,$F219:$F1174,$F219)</f>
        <v>9239912</v>
      </c>
    </row>
    <row r="219" spans="1:8" s="22" customFormat="1" ht="15.75" x14ac:dyDescent="0.25">
      <c r="A219" s="19">
        <v>3</v>
      </c>
      <c r="B219" s="23">
        <v>955</v>
      </c>
      <c r="C219" s="30" t="s">
        <v>55</v>
      </c>
      <c r="D219" s="25" t="s">
        <v>102</v>
      </c>
      <c r="E219" s="25" t="s">
        <v>88</v>
      </c>
      <c r="F219" s="25" t="s">
        <v>54</v>
      </c>
      <c r="G219" s="25" t="s">
        <v>110</v>
      </c>
      <c r="H219" s="39">
        <v>9239912</v>
      </c>
    </row>
    <row r="220" spans="1:8" s="22" customFormat="1" ht="15.75" x14ac:dyDescent="0.25">
      <c r="A220" s="19">
        <v>1</v>
      </c>
      <c r="B220" s="23">
        <v>955</v>
      </c>
      <c r="C220" s="30" t="s">
        <v>178</v>
      </c>
      <c r="D220" s="25" t="s">
        <v>108</v>
      </c>
      <c r="E220" s="25" t="s">
        <v>107</v>
      </c>
      <c r="F220" s="25"/>
      <c r="G220" s="25"/>
      <c r="H220" s="38">
        <f>SUMIFS(H221:H1196,$B221:$B1196,$B221,$D221:$D1196,$D221,$E221:$E1196,$E221)/2</f>
        <v>99970</v>
      </c>
    </row>
    <row r="221" spans="1:8" s="22" customFormat="1" ht="67.5" customHeight="1" x14ac:dyDescent="0.25">
      <c r="A221" s="19">
        <v>2</v>
      </c>
      <c r="B221" s="23">
        <v>955</v>
      </c>
      <c r="C221" s="30" t="s">
        <v>74</v>
      </c>
      <c r="D221" s="25" t="s">
        <v>108</v>
      </c>
      <c r="E221" s="25" t="s">
        <v>107</v>
      </c>
      <c r="F221" s="25" t="s">
        <v>75</v>
      </c>
      <c r="G221" s="25"/>
      <c r="H221" s="38">
        <f>SUMIFS(H222:H1193,$B222:$B1193,$B221,$D222:$D1193,$D222,$E222:$E1193,$E222,$F222:$F1193,$F222)</f>
        <v>99970</v>
      </c>
    </row>
    <row r="222" spans="1:8" s="22" customFormat="1" ht="15.75" x14ac:dyDescent="0.25">
      <c r="A222" s="19">
        <v>3</v>
      </c>
      <c r="B222" s="23">
        <v>955</v>
      </c>
      <c r="C222" s="30" t="s">
        <v>55</v>
      </c>
      <c r="D222" s="25" t="s">
        <v>108</v>
      </c>
      <c r="E222" s="25" t="s">
        <v>107</v>
      </c>
      <c r="F222" s="25" t="s">
        <v>75</v>
      </c>
      <c r="G222" s="25" t="s">
        <v>110</v>
      </c>
      <c r="H222" s="39">
        <v>99970</v>
      </c>
    </row>
    <row r="223" spans="1:8" s="22" customFormat="1" ht="15.75" x14ac:dyDescent="0.25">
      <c r="A223" s="19">
        <v>1</v>
      </c>
      <c r="B223" s="23">
        <v>955</v>
      </c>
      <c r="C223" s="30" t="s">
        <v>83</v>
      </c>
      <c r="D223" s="25" t="s">
        <v>103</v>
      </c>
      <c r="E223" s="25" t="s">
        <v>88</v>
      </c>
      <c r="F223" s="25" t="s">
        <v>8</v>
      </c>
      <c r="G223" s="25" t="s">
        <v>90</v>
      </c>
      <c r="H223" s="38">
        <f>SUMIFS(H224:H1199,$B224:$B1199,$B224,$D224:$D1199,$D224,$E224:$E1199,$E224)/2</f>
        <v>1528848</v>
      </c>
    </row>
    <row r="224" spans="1:8" s="22" customFormat="1" ht="47.25" x14ac:dyDescent="0.25">
      <c r="A224" s="19">
        <v>2</v>
      </c>
      <c r="B224" s="23">
        <v>955</v>
      </c>
      <c r="C224" s="34" t="s">
        <v>39</v>
      </c>
      <c r="D224" s="25" t="s">
        <v>103</v>
      </c>
      <c r="E224" s="25" t="s">
        <v>88</v>
      </c>
      <c r="F224" s="35" t="s">
        <v>141</v>
      </c>
      <c r="G224" s="25"/>
      <c r="H224" s="38">
        <f>SUMIFS(H225:H1196,$B225:$B1196,$B224,$D225:$D1196,$D225,$E225:$E1196,$E225,$F225:$F1196,$F225)</f>
        <v>1528848</v>
      </c>
    </row>
    <row r="225" spans="1:8" s="22" customFormat="1" ht="37.9" customHeight="1" x14ac:dyDescent="0.25">
      <c r="A225" s="19">
        <v>3</v>
      </c>
      <c r="B225" s="23">
        <v>955</v>
      </c>
      <c r="C225" s="30" t="s">
        <v>24</v>
      </c>
      <c r="D225" s="25" t="s">
        <v>103</v>
      </c>
      <c r="E225" s="25" t="s">
        <v>88</v>
      </c>
      <c r="F225" s="25" t="s">
        <v>141</v>
      </c>
      <c r="G225" s="25" t="s">
        <v>99</v>
      </c>
      <c r="H225" s="39">
        <v>1528848</v>
      </c>
    </row>
    <row r="226" spans="1:8" s="22" customFormat="1" ht="15.75" x14ac:dyDescent="0.25">
      <c r="A226" s="19">
        <v>1</v>
      </c>
      <c r="B226" s="23">
        <v>955</v>
      </c>
      <c r="C226" s="30" t="s">
        <v>83</v>
      </c>
      <c r="D226" s="25" t="s">
        <v>103</v>
      </c>
      <c r="E226" s="25" t="s">
        <v>97</v>
      </c>
      <c r="F226" s="25" t="s">
        <v>8</v>
      </c>
      <c r="G226" s="25" t="s">
        <v>90</v>
      </c>
      <c r="H226" s="38">
        <f t="shared" ref="H226" si="0">SUMIFS(H227:H1206,$B227:$B1206,$B227,$D227:$D1206,$D227,$E227:$E1206,$E227)/2</f>
        <v>8484681.6799999997</v>
      </c>
    </row>
    <row r="227" spans="1:8" s="22" customFormat="1" ht="63" x14ac:dyDescent="0.25">
      <c r="A227" s="19">
        <v>2</v>
      </c>
      <c r="B227" s="23">
        <v>955</v>
      </c>
      <c r="C227" s="30" t="s">
        <v>74</v>
      </c>
      <c r="D227" s="25" t="s">
        <v>103</v>
      </c>
      <c r="E227" s="25" t="s">
        <v>97</v>
      </c>
      <c r="F227" s="25" t="s">
        <v>75</v>
      </c>
      <c r="G227" s="25"/>
      <c r="H227" s="38">
        <f>SUMIFS(H228:H1201,$B228:$B1201,$B227,$D228:$D1201,$D228,$E228:$E1201,$E228,$F228:$F1201,$F228)</f>
        <v>4601796.68</v>
      </c>
    </row>
    <row r="228" spans="1:8" s="22" customFormat="1" ht="47.25" x14ac:dyDescent="0.25">
      <c r="A228" s="19">
        <v>3</v>
      </c>
      <c r="B228" s="23">
        <v>955</v>
      </c>
      <c r="C228" s="30" t="s">
        <v>24</v>
      </c>
      <c r="D228" s="25" t="s">
        <v>103</v>
      </c>
      <c r="E228" s="25" t="s">
        <v>97</v>
      </c>
      <c r="F228" s="25" t="s">
        <v>75</v>
      </c>
      <c r="G228" s="25" t="s">
        <v>99</v>
      </c>
      <c r="H228" s="39">
        <v>4601796.68</v>
      </c>
    </row>
    <row r="229" spans="1:8" s="22" customFormat="1" ht="63" x14ac:dyDescent="0.25">
      <c r="A229" s="19">
        <v>2</v>
      </c>
      <c r="B229" s="23">
        <v>955</v>
      </c>
      <c r="C229" s="30" t="s">
        <v>150</v>
      </c>
      <c r="D229" s="25" t="s">
        <v>103</v>
      </c>
      <c r="E229" s="25" t="s">
        <v>97</v>
      </c>
      <c r="F229" s="25" t="s">
        <v>149</v>
      </c>
      <c r="G229" s="25"/>
      <c r="H229" s="38">
        <f>SUMIFS(H230:H1204,$B230:$B1204,$B229,$D230:$D1204,$D230,$E230:$E1204,$E230,$F230:$F1204,$F230)</f>
        <v>3882885</v>
      </c>
    </row>
    <row r="230" spans="1:8" s="22" customFormat="1" ht="37.9" customHeight="1" x14ac:dyDescent="0.25">
      <c r="A230" s="19">
        <v>3</v>
      </c>
      <c r="B230" s="23">
        <v>955</v>
      </c>
      <c r="C230" s="30" t="s">
        <v>24</v>
      </c>
      <c r="D230" s="25" t="s">
        <v>103</v>
      </c>
      <c r="E230" s="25" t="s">
        <v>97</v>
      </c>
      <c r="F230" s="25" t="s">
        <v>149</v>
      </c>
      <c r="G230" s="25" t="s">
        <v>99</v>
      </c>
      <c r="H230" s="39">
        <v>2991120</v>
      </c>
    </row>
    <row r="231" spans="1:8" s="22" customFormat="1" ht="15.75" x14ac:dyDescent="0.25">
      <c r="A231" s="19">
        <v>3</v>
      </c>
      <c r="B231" s="23">
        <v>955</v>
      </c>
      <c r="C231" s="30" t="s">
        <v>55</v>
      </c>
      <c r="D231" s="25" t="s">
        <v>103</v>
      </c>
      <c r="E231" s="25" t="s">
        <v>97</v>
      </c>
      <c r="F231" s="25" t="s">
        <v>149</v>
      </c>
      <c r="G231" s="25" t="s">
        <v>110</v>
      </c>
      <c r="H231" s="39">
        <v>891765</v>
      </c>
    </row>
    <row r="232" spans="1:8" s="22" customFormat="1" ht="15.75" x14ac:dyDescent="0.25">
      <c r="A232" s="19">
        <v>1</v>
      </c>
      <c r="B232" s="23">
        <v>955</v>
      </c>
      <c r="C232" s="30" t="s">
        <v>38</v>
      </c>
      <c r="D232" s="25" t="s">
        <v>103</v>
      </c>
      <c r="E232" s="25" t="s">
        <v>105</v>
      </c>
      <c r="F232" s="25"/>
      <c r="G232" s="25"/>
      <c r="H232" s="38">
        <f t="shared" ref="H232" si="1">SUMIFS(H233:H1212,$B233:$B1212,$B233,$D233:$D1212,$D233,$E233:$E1212,$E233)/2</f>
        <v>23101682.609999999</v>
      </c>
    </row>
    <row r="233" spans="1:8" s="22" customFormat="1" ht="15.75" x14ac:dyDescent="0.25">
      <c r="A233" s="19">
        <v>2</v>
      </c>
      <c r="B233" s="23">
        <v>955</v>
      </c>
      <c r="C233" s="30" t="s">
        <v>118</v>
      </c>
      <c r="D233" s="25" t="s">
        <v>103</v>
      </c>
      <c r="E233" s="25" t="s">
        <v>105</v>
      </c>
      <c r="F233" s="25" t="s">
        <v>84</v>
      </c>
      <c r="G233" s="25"/>
      <c r="H233" s="38">
        <f>SUMIFS(H234:H1208,$B234:$B1208,$B233,$D234:$D1208,$D234,$E234:$E1208,$E234,$F234:$F1208,$F234)</f>
        <v>6883833.5999999996</v>
      </c>
    </row>
    <row r="234" spans="1:8" s="22" customFormat="1" ht="37.15" customHeight="1" x14ac:dyDescent="0.25">
      <c r="A234" s="19">
        <v>3</v>
      </c>
      <c r="B234" s="23">
        <v>955</v>
      </c>
      <c r="C234" s="30" t="s">
        <v>24</v>
      </c>
      <c r="D234" s="25" t="s">
        <v>103</v>
      </c>
      <c r="E234" s="25" t="s">
        <v>105</v>
      </c>
      <c r="F234" s="25" t="s">
        <v>84</v>
      </c>
      <c r="G234" s="25" t="s">
        <v>99</v>
      </c>
      <c r="H234" s="39">
        <v>6883833.5999999996</v>
      </c>
    </row>
    <row r="235" spans="1:8" s="22" customFormat="1" ht="104.25" customHeight="1" x14ac:dyDescent="0.25">
      <c r="A235" s="19">
        <v>2</v>
      </c>
      <c r="B235" s="23">
        <v>955</v>
      </c>
      <c r="C235" s="30" t="s">
        <v>151</v>
      </c>
      <c r="D235" s="25" t="s">
        <v>103</v>
      </c>
      <c r="E235" s="25" t="s">
        <v>105</v>
      </c>
      <c r="F235" s="25" t="s">
        <v>148</v>
      </c>
      <c r="G235" s="25"/>
      <c r="H235" s="38">
        <f>SUMIFS(H236:H1211,$B236:$B1211,$B235,$D236:$D1211,$D236,$E236:$E1211,$E236,$F236:$F1211,$F236)</f>
        <v>16217849.01</v>
      </c>
    </row>
    <row r="236" spans="1:8" s="22" customFormat="1" ht="15.75" x14ac:dyDescent="0.25">
      <c r="A236" s="19">
        <v>3</v>
      </c>
      <c r="B236" s="23">
        <v>955</v>
      </c>
      <c r="C236" s="30" t="s">
        <v>146</v>
      </c>
      <c r="D236" s="25" t="s">
        <v>103</v>
      </c>
      <c r="E236" s="25" t="s">
        <v>105</v>
      </c>
      <c r="F236" s="25" t="s">
        <v>148</v>
      </c>
      <c r="G236" s="25" t="s">
        <v>147</v>
      </c>
      <c r="H236" s="39">
        <v>16217849.01</v>
      </c>
    </row>
    <row r="237" spans="1:8" s="22" customFormat="1" ht="31.5" x14ac:dyDescent="0.25">
      <c r="A237" s="19">
        <v>1</v>
      </c>
      <c r="B237" s="23">
        <v>955</v>
      </c>
      <c r="C237" s="30" t="s">
        <v>32</v>
      </c>
      <c r="D237" s="25" t="s">
        <v>103</v>
      </c>
      <c r="E237" s="25" t="s">
        <v>89</v>
      </c>
      <c r="F237" s="25"/>
      <c r="G237" s="25"/>
      <c r="H237" s="38">
        <f>SUMIFS(H238:H1217,$B238:$B1217,$B238,$D238:$D1217,$D238,$E238:$E1217,$E238)/2</f>
        <v>471621.52999999997</v>
      </c>
    </row>
    <row r="238" spans="1:8" s="22" customFormat="1" ht="78.75" x14ac:dyDescent="0.25">
      <c r="A238" s="19">
        <v>2</v>
      </c>
      <c r="B238" s="23">
        <v>955</v>
      </c>
      <c r="C238" s="30" t="s">
        <v>152</v>
      </c>
      <c r="D238" s="25" t="s">
        <v>103</v>
      </c>
      <c r="E238" s="25" t="s">
        <v>89</v>
      </c>
      <c r="F238" s="25" t="s">
        <v>33</v>
      </c>
      <c r="G238" s="25"/>
      <c r="H238" s="38">
        <f>SUMIFS(H239:H1214,$B239:$B1214,$B238,$D239:$D1214,$D239,$E239:$E1214,$E239,$F239:$F1214,$F239)</f>
        <v>0</v>
      </c>
    </row>
    <row r="239" spans="1:8" s="22" customFormat="1" ht="15.75" x14ac:dyDescent="0.25">
      <c r="A239" s="19">
        <v>3</v>
      </c>
      <c r="B239" s="23">
        <v>955</v>
      </c>
      <c r="C239" s="30" t="s">
        <v>55</v>
      </c>
      <c r="D239" s="25" t="s">
        <v>103</v>
      </c>
      <c r="E239" s="25" t="s">
        <v>89</v>
      </c>
      <c r="F239" s="25" t="s">
        <v>33</v>
      </c>
      <c r="G239" s="25" t="s">
        <v>110</v>
      </c>
      <c r="H239" s="39">
        <v>0</v>
      </c>
    </row>
    <row r="240" spans="1:8" s="22" customFormat="1" ht="63" x14ac:dyDescent="0.25">
      <c r="A240" s="19">
        <v>2</v>
      </c>
      <c r="B240" s="23">
        <v>955</v>
      </c>
      <c r="C240" s="30" t="s">
        <v>142</v>
      </c>
      <c r="D240" s="25" t="s">
        <v>103</v>
      </c>
      <c r="E240" s="25" t="s">
        <v>89</v>
      </c>
      <c r="F240" s="25" t="s">
        <v>41</v>
      </c>
      <c r="G240" s="25"/>
      <c r="H240" s="38">
        <f>SUMIFS(H241:H1217,$B241:$B1217,$B240,$D241:$D1217,$D241,$E241:$E1217,$E241,$F241:$F1217,$F241)</f>
        <v>471621.52999999997</v>
      </c>
    </row>
    <row r="241" spans="1:8" s="22" customFormat="1" ht="33.6" customHeight="1" x14ac:dyDescent="0.25">
      <c r="A241" s="19">
        <v>3</v>
      </c>
      <c r="B241" s="23">
        <v>955</v>
      </c>
      <c r="C241" s="30" t="s">
        <v>12</v>
      </c>
      <c r="D241" s="25" t="s">
        <v>103</v>
      </c>
      <c r="E241" s="25" t="s">
        <v>89</v>
      </c>
      <c r="F241" s="25" t="s">
        <v>41</v>
      </c>
      <c r="G241" s="25" t="s">
        <v>91</v>
      </c>
      <c r="H241" s="39">
        <v>417489.8</v>
      </c>
    </row>
    <row r="242" spans="1:8" s="22" customFormat="1" ht="47.25" x14ac:dyDescent="0.25">
      <c r="A242" s="19">
        <v>3</v>
      </c>
      <c r="B242" s="23">
        <v>955</v>
      </c>
      <c r="C242" s="30" t="s">
        <v>13</v>
      </c>
      <c r="D242" s="25" t="s">
        <v>103</v>
      </c>
      <c r="E242" s="25" t="s">
        <v>89</v>
      </c>
      <c r="F242" s="25" t="s">
        <v>41</v>
      </c>
      <c r="G242" s="25" t="s">
        <v>92</v>
      </c>
      <c r="H242" s="39">
        <v>54131.73</v>
      </c>
    </row>
    <row r="243" spans="1:8" s="22" customFormat="1" ht="15.75" x14ac:dyDescent="0.25">
      <c r="A243" s="19">
        <v>1</v>
      </c>
      <c r="B243" s="23">
        <v>955</v>
      </c>
      <c r="C243" s="30" t="s">
        <v>36</v>
      </c>
      <c r="D243" s="25" t="s">
        <v>104</v>
      </c>
      <c r="E243" s="25" t="s">
        <v>88</v>
      </c>
      <c r="F243" s="25" t="s">
        <v>8</v>
      </c>
      <c r="G243" s="25" t="s">
        <v>90</v>
      </c>
      <c r="H243" s="38">
        <f>SUMIFS(H244:H1224,$B244:$B1224,$B244,$D244:$D1224,$D244,$E244:$E1224,$E244)/2</f>
        <v>9166803.6300000008</v>
      </c>
    </row>
    <row r="244" spans="1:8" s="22" customFormat="1" ht="47.25" x14ac:dyDescent="0.25">
      <c r="A244" s="19">
        <v>2</v>
      </c>
      <c r="B244" s="23">
        <v>955</v>
      </c>
      <c r="C244" s="30" t="s">
        <v>160</v>
      </c>
      <c r="D244" s="25" t="s">
        <v>104</v>
      </c>
      <c r="E244" s="25" t="s">
        <v>88</v>
      </c>
      <c r="F244" s="25" t="s">
        <v>37</v>
      </c>
      <c r="G244" s="25"/>
      <c r="H244" s="38">
        <f>SUMIFS(H245:H1221,$B245:$B1221,$B244,$D245:$D1221,$D245,$E245:$E1221,$E245,$F245:$F1221,$F245)</f>
        <v>551028.52</v>
      </c>
    </row>
    <row r="245" spans="1:8" s="22" customFormat="1" ht="15.75" x14ac:dyDescent="0.25">
      <c r="A245" s="19">
        <v>3</v>
      </c>
      <c r="B245" s="23">
        <v>955</v>
      </c>
      <c r="C245" s="30" t="s">
        <v>55</v>
      </c>
      <c r="D245" s="25" t="s">
        <v>104</v>
      </c>
      <c r="E245" s="25" t="s">
        <v>88</v>
      </c>
      <c r="F245" s="25" t="s">
        <v>37</v>
      </c>
      <c r="G245" s="25" t="s">
        <v>110</v>
      </c>
      <c r="H245" s="39">
        <v>551028.52</v>
      </c>
    </row>
    <row r="246" spans="1:8" s="22" customFormat="1" ht="63" x14ac:dyDescent="0.25">
      <c r="A246" s="19">
        <v>2</v>
      </c>
      <c r="B246" s="23">
        <v>955</v>
      </c>
      <c r="C246" s="30" t="s">
        <v>74</v>
      </c>
      <c r="D246" s="25" t="s">
        <v>104</v>
      </c>
      <c r="E246" s="25" t="s">
        <v>88</v>
      </c>
      <c r="F246" s="25" t="s">
        <v>75</v>
      </c>
      <c r="G246" s="25"/>
      <c r="H246" s="38">
        <f>SUMIFS(H247:H1223,$B247:$B1223,$B246,$D247:$D1223,$D247,$E247:$E1223,$E247,$F247:$F1223,$F247)</f>
        <v>5409551.1100000003</v>
      </c>
    </row>
    <row r="247" spans="1:8" s="22" customFormat="1" ht="146.44999999999999" customHeight="1" x14ac:dyDescent="0.25">
      <c r="A247" s="19">
        <v>3</v>
      </c>
      <c r="B247" s="23">
        <v>955</v>
      </c>
      <c r="C247" s="30" t="s">
        <v>140</v>
      </c>
      <c r="D247" s="25" t="s">
        <v>104</v>
      </c>
      <c r="E247" s="25" t="s">
        <v>88</v>
      </c>
      <c r="F247" s="25" t="s">
        <v>75</v>
      </c>
      <c r="G247" s="25" t="s">
        <v>138</v>
      </c>
      <c r="H247" s="39">
        <v>5409551.1100000003</v>
      </c>
    </row>
    <row r="248" spans="1:8" s="22" customFormat="1" ht="94.5" x14ac:dyDescent="0.25">
      <c r="A248" s="19">
        <v>2</v>
      </c>
      <c r="B248" s="23">
        <v>955</v>
      </c>
      <c r="C248" s="30" t="s">
        <v>156</v>
      </c>
      <c r="D248" s="25" t="s">
        <v>104</v>
      </c>
      <c r="E248" s="25" t="s">
        <v>88</v>
      </c>
      <c r="F248" s="25" t="s">
        <v>54</v>
      </c>
      <c r="G248" s="25"/>
      <c r="H248" s="38">
        <f>SUMIFS(H249:H1224,$B249:$B1224,$B248,$D249:$D1224,$D249,$E249:$E1224,$E249,$F249:$F1224,$F249)</f>
        <v>3206224</v>
      </c>
    </row>
    <row r="249" spans="1:8" s="22" customFormat="1" ht="15.75" x14ac:dyDescent="0.25">
      <c r="A249" s="19">
        <v>3</v>
      </c>
      <c r="B249" s="23">
        <v>955</v>
      </c>
      <c r="C249" s="30" t="s">
        <v>55</v>
      </c>
      <c r="D249" s="25" t="s">
        <v>104</v>
      </c>
      <c r="E249" s="25" t="s">
        <v>88</v>
      </c>
      <c r="F249" s="25" t="s">
        <v>54</v>
      </c>
      <c r="G249" s="25" t="s">
        <v>110</v>
      </c>
      <c r="H249" s="39">
        <v>3206224</v>
      </c>
    </row>
    <row r="250" spans="1:8" s="22" customFormat="1" ht="15.75" x14ac:dyDescent="0.25">
      <c r="A250" s="19">
        <v>1</v>
      </c>
      <c r="B250" s="23">
        <v>955</v>
      </c>
      <c r="C250" s="30" t="s">
        <v>85</v>
      </c>
      <c r="D250" s="25" t="s">
        <v>106</v>
      </c>
      <c r="E250" s="25" t="s">
        <v>107</v>
      </c>
      <c r="F250" s="25" t="s">
        <v>8</v>
      </c>
      <c r="G250" s="25" t="s">
        <v>90</v>
      </c>
      <c r="H250" s="38">
        <f>SUMIFS(H251:H1218,$B251:$B1218,$B251,$D251:$D1218,$D251,$E251:$E1218,$E251)/2</f>
        <v>4421321</v>
      </c>
    </row>
    <row r="251" spans="1:8" s="22" customFormat="1" ht="47.25" x14ac:dyDescent="0.25">
      <c r="A251" s="19">
        <v>2</v>
      </c>
      <c r="B251" s="23">
        <v>955</v>
      </c>
      <c r="C251" s="32" t="s">
        <v>175</v>
      </c>
      <c r="D251" s="25" t="s">
        <v>106</v>
      </c>
      <c r="E251" s="25" t="s">
        <v>107</v>
      </c>
      <c r="F251" s="25" t="s">
        <v>86</v>
      </c>
      <c r="G251" s="25"/>
      <c r="H251" s="38">
        <f>SUMIFS(H252:H1218,$B252:$B1218,$B251,$D252:$D1218,$D252,$E252:$E1218,$E252,$F252:$F1218,$F252)</f>
        <v>2771435</v>
      </c>
    </row>
    <row r="252" spans="1:8" s="22" customFormat="1" ht="15.75" x14ac:dyDescent="0.25">
      <c r="A252" s="19">
        <v>3</v>
      </c>
      <c r="B252" s="23">
        <v>955</v>
      </c>
      <c r="C252" s="30" t="s">
        <v>55</v>
      </c>
      <c r="D252" s="25" t="s">
        <v>106</v>
      </c>
      <c r="E252" s="25" t="s">
        <v>107</v>
      </c>
      <c r="F252" s="25" t="s">
        <v>86</v>
      </c>
      <c r="G252" s="25" t="s">
        <v>110</v>
      </c>
      <c r="H252" s="39">
        <v>2771435</v>
      </c>
    </row>
    <row r="253" spans="1:8" s="22" customFormat="1" ht="126" x14ac:dyDescent="0.25">
      <c r="A253" s="19">
        <v>2</v>
      </c>
      <c r="B253" s="23">
        <v>955</v>
      </c>
      <c r="C253" s="32" t="s">
        <v>176</v>
      </c>
      <c r="D253" s="25" t="s">
        <v>106</v>
      </c>
      <c r="E253" s="25" t="s">
        <v>107</v>
      </c>
      <c r="F253" s="25" t="s">
        <v>177</v>
      </c>
      <c r="G253" s="25" t="s">
        <v>90</v>
      </c>
      <c r="H253" s="38">
        <f>SUMIFS(H254:H1220,$B254:$B1220,$B253,$D254:$D1220,$D254,$E254:$E1220,$E254,$F254:$F1220,$F254)</f>
        <v>1649886</v>
      </c>
    </row>
    <row r="254" spans="1:8" s="22" customFormat="1" ht="15.75" x14ac:dyDescent="0.25">
      <c r="A254" s="19">
        <v>3</v>
      </c>
      <c r="B254" s="23">
        <v>955</v>
      </c>
      <c r="C254" s="30" t="s">
        <v>55</v>
      </c>
      <c r="D254" s="25" t="s">
        <v>106</v>
      </c>
      <c r="E254" s="25" t="s">
        <v>107</v>
      </c>
      <c r="F254" s="25" t="s">
        <v>177</v>
      </c>
      <c r="G254" s="25" t="s">
        <v>110</v>
      </c>
      <c r="H254" s="39">
        <v>1649886</v>
      </c>
    </row>
    <row r="255" spans="1:8" s="22" customFormat="1" ht="15.75" x14ac:dyDescent="0.25">
      <c r="A255" s="19"/>
      <c r="B255" s="21"/>
      <c r="C255" s="21" t="s">
        <v>87</v>
      </c>
      <c r="D255" s="31"/>
      <c r="E255" s="31"/>
      <c r="F255" s="31" t="s">
        <v>8</v>
      </c>
      <c r="G255" s="31"/>
      <c r="H255" s="37">
        <f>SUMIF($A13:$A255,$A13,H13:H255)</f>
        <v>526170367.15999979</v>
      </c>
    </row>
    <row r="259" spans="8:8" x14ac:dyDescent="0.25">
      <c r="H259" s="36"/>
    </row>
  </sheetData>
  <autoFilter ref="A5:H255"/>
  <mergeCells count="9">
    <mergeCell ref="F1:H1"/>
    <mergeCell ref="G5:G12"/>
    <mergeCell ref="H5:H12"/>
    <mergeCell ref="B3:H3"/>
    <mergeCell ref="B5:B12"/>
    <mergeCell ref="C5:C12"/>
    <mergeCell ref="D5:D12"/>
    <mergeCell ref="E5:E12"/>
    <mergeCell ref="F5:F12"/>
  </mergeCells>
  <pageMargins left="0.31496062992125984" right="0.31496062992125984" top="0.31496062992125984" bottom="0.31496062992125984" header="0" footer="0"/>
  <pageSetup paperSize="9"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7"/>
  <sheetViews>
    <sheetView zoomScale="115" zoomScaleNormal="115" workbookViewId="0">
      <selection activeCell="H3" sqref="H3"/>
    </sheetView>
  </sheetViews>
  <sheetFormatPr defaultColWidth="9.140625" defaultRowHeight="15" x14ac:dyDescent="0.25"/>
  <cols>
    <col min="1" max="1" width="9.140625" style="5"/>
    <col min="2" max="2" width="24.85546875" style="5" customWidth="1"/>
    <col min="3" max="3" width="9.42578125" style="5" customWidth="1"/>
    <col min="4" max="4" width="19.5703125" style="5" customWidth="1"/>
    <col min="5" max="5" width="20" style="5" customWidth="1"/>
    <col min="6" max="6" width="17.28515625" style="5" customWidth="1"/>
    <col min="7" max="7" width="18.28515625" style="5" customWidth="1"/>
    <col min="8" max="16384" width="9.140625" style="5"/>
  </cols>
  <sheetData>
    <row r="3" spans="2:7" ht="15" customHeight="1" x14ac:dyDescent="0.25">
      <c r="B3" s="46" t="s">
        <v>124</v>
      </c>
      <c r="C3" s="46" t="s">
        <v>122</v>
      </c>
      <c r="D3" s="49" t="s">
        <v>115</v>
      </c>
      <c r="E3" s="49"/>
      <c r="F3" s="49" t="s">
        <v>116</v>
      </c>
      <c r="G3" s="49"/>
    </row>
    <row r="4" spans="2:7" x14ac:dyDescent="0.25">
      <c r="B4" s="47"/>
      <c r="C4" s="47"/>
      <c r="D4" s="49"/>
      <c r="E4" s="49"/>
      <c r="F4" s="49"/>
      <c r="G4" s="49"/>
    </row>
    <row r="5" spans="2:7" ht="0.75" customHeight="1" x14ac:dyDescent="0.25">
      <c r="B5" s="47"/>
      <c r="C5" s="47"/>
      <c r="D5" s="49"/>
      <c r="E5" s="49"/>
      <c r="F5" s="49"/>
      <c r="G5" s="49"/>
    </row>
    <row r="6" spans="2:7" ht="15" hidden="1" customHeight="1" x14ac:dyDescent="0.25">
      <c r="B6" s="47"/>
      <c r="C6" s="47"/>
      <c r="D6" s="49"/>
      <c r="E6" s="49"/>
      <c r="F6" s="49"/>
      <c r="G6" s="49"/>
    </row>
    <row r="7" spans="2:7" x14ac:dyDescent="0.25">
      <c r="B7" s="47"/>
      <c r="C7" s="47"/>
      <c r="D7" s="49" t="s">
        <v>6</v>
      </c>
      <c r="E7" s="49" t="s">
        <v>114</v>
      </c>
      <c r="F7" s="49" t="s">
        <v>6</v>
      </c>
      <c r="G7" s="49" t="s">
        <v>114</v>
      </c>
    </row>
    <row r="8" spans="2:7" x14ac:dyDescent="0.25">
      <c r="B8" s="47"/>
      <c r="C8" s="47"/>
      <c r="D8" s="49"/>
      <c r="E8" s="49"/>
      <c r="F8" s="49"/>
      <c r="G8" s="49"/>
    </row>
    <row r="9" spans="2:7" x14ac:dyDescent="0.25">
      <c r="B9" s="47"/>
      <c r="C9" s="47"/>
      <c r="D9" s="49"/>
      <c r="E9" s="49"/>
      <c r="F9" s="49"/>
      <c r="G9" s="49"/>
    </row>
    <row r="10" spans="2:7" ht="2.25" customHeight="1" x14ac:dyDescent="0.25">
      <c r="B10" s="48"/>
      <c r="C10" s="48"/>
      <c r="D10" s="49"/>
      <c r="E10" s="49"/>
      <c r="F10" s="49"/>
      <c r="G10" s="49"/>
    </row>
    <row r="11" spans="2:7" x14ac:dyDescent="0.25">
      <c r="B11" s="1">
        <v>0</v>
      </c>
      <c r="C11" s="1" t="s">
        <v>119</v>
      </c>
      <c r="D11" s="4">
        <f>SUMIF('Приложение №4'!$A$13:$A1021,0,'Приложение №4'!$H$13:$H1021)</f>
        <v>526170367.15999979</v>
      </c>
      <c r="E11" s="4" t="e">
        <f>SUMIF('Приложение №4'!$A$13:$A1021,0,'Приложение №4'!#REF!)</f>
        <v>#REF!</v>
      </c>
      <c r="F11" s="4" t="e">
        <f>SUMIF('Приложение №4'!$A$13:$A1021,0,'Приложение №4'!#REF!)</f>
        <v>#REF!</v>
      </c>
      <c r="G11" s="4" t="e">
        <f>SUMIF('Приложение №4'!$A$13:$A1021,0,'Приложение №4'!#REF!)</f>
        <v>#REF!</v>
      </c>
    </row>
    <row r="12" spans="2:7" x14ac:dyDescent="0.25">
      <c r="B12" s="2">
        <v>1</v>
      </c>
      <c r="C12" s="2" t="s">
        <v>120</v>
      </c>
      <c r="D12" s="6">
        <f>SUMIF('Приложение №4'!$A$13:$A1022,1,'Приложение №4'!$H$13:$H1022)</f>
        <v>526170367.15999991</v>
      </c>
      <c r="E12" s="6" t="e">
        <f>SUMIF('Приложение №4'!$A$13:$A1022,1,'Приложение №4'!#REF!)</f>
        <v>#REF!</v>
      </c>
      <c r="F12" s="6" t="e">
        <f>SUMIF('Приложение №4'!$A$13:$A1022,1,'Приложение №4'!#REF!)</f>
        <v>#REF!</v>
      </c>
      <c r="G12" s="6" t="e">
        <f>SUMIF('Приложение №4'!$A$13:$A1022,1,'Приложение №4'!#REF!)</f>
        <v>#REF!</v>
      </c>
    </row>
    <row r="13" spans="2:7" x14ac:dyDescent="0.25">
      <c r="B13" s="3">
        <v>2</v>
      </c>
      <c r="C13" s="3" t="s">
        <v>123</v>
      </c>
      <c r="D13" s="7">
        <f>SUMIF('Приложение №4'!$A$13:$A1023,2,'Приложение №4'!$H$13:$H1023)</f>
        <v>526170367.15999991</v>
      </c>
      <c r="E13" s="7" t="e">
        <f>SUMIF('Приложение №4'!$A$13:$A1023,2,'Приложение №4'!#REF!)</f>
        <v>#REF!</v>
      </c>
      <c r="F13" s="7" t="e">
        <f>SUMIF('Приложение №4'!$A$13:$A1023,2,'Приложение №4'!#REF!)</f>
        <v>#REF!</v>
      </c>
      <c r="G13" s="7" t="e">
        <f>SUMIF('Приложение №4'!$A$13:$A1023,2,'Приложение №4'!#REF!)</f>
        <v>#REF!</v>
      </c>
    </row>
    <row r="14" spans="2:7" s="12" customFormat="1" ht="78" customHeight="1" x14ac:dyDescent="0.25">
      <c r="B14" s="10" t="s">
        <v>125</v>
      </c>
      <c r="C14" s="10" t="s">
        <v>121</v>
      </c>
      <c r="D14" s="11">
        <f>SUMIF('Приложение №4'!$A$13:$A1024,3,'Приложение №4'!$H$13:$H1024)</f>
        <v>526170367.15999997</v>
      </c>
      <c r="E14" s="11" t="e">
        <f>SUMIF('Приложение №4'!$A$13:$A1024,3,'Приложение №4'!#REF!)</f>
        <v>#REF!</v>
      </c>
      <c r="F14" s="11" t="e">
        <f>SUMIF('Приложение №4'!$A$13:$A1024,3,'Приложение №4'!#REF!)</f>
        <v>#REF!</v>
      </c>
      <c r="G14" s="11" t="e">
        <f>SUMIF('Приложение №4'!$A$13:$A1024,3,'Приложение №4'!#REF!)</f>
        <v>#REF!</v>
      </c>
    </row>
    <row r="15" spans="2:7" x14ac:dyDescent="0.25">
      <c r="B15" s="8">
        <v>0</v>
      </c>
      <c r="C15" s="8" t="s">
        <v>119</v>
      </c>
      <c r="D15" s="9">
        <f>D14-D11</f>
        <v>0</v>
      </c>
      <c r="E15" s="9" t="e">
        <f t="shared" ref="E15" si="0">E14-E11</f>
        <v>#REF!</v>
      </c>
      <c r="F15" s="9" t="e">
        <f>F14-F11</f>
        <v>#REF!</v>
      </c>
      <c r="G15" s="9" t="e">
        <f t="shared" ref="G15" si="1">G14-G11</f>
        <v>#REF!</v>
      </c>
    </row>
    <row r="16" spans="2:7" x14ac:dyDescent="0.25">
      <c r="B16" s="8">
        <v>1</v>
      </c>
      <c r="C16" s="8" t="s">
        <v>120</v>
      </c>
      <c r="D16" s="9">
        <f>D14-D12</f>
        <v>0</v>
      </c>
      <c r="E16" s="9" t="e">
        <f t="shared" ref="E16" si="2">E14-E12</f>
        <v>#REF!</v>
      </c>
      <c r="F16" s="9" t="e">
        <f>F14-F12</f>
        <v>#REF!</v>
      </c>
      <c r="G16" s="9" t="e">
        <f t="shared" ref="G16" si="3">G14-G12</f>
        <v>#REF!</v>
      </c>
    </row>
    <row r="17" spans="2:7" x14ac:dyDescent="0.25">
      <c r="B17" s="8">
        <v>2</v>
      </c>
      <c r="C17" s="8" t="s">
        <v>123</v>
      </c>
      <c r="D17" s="9">
        <f>D14-D13</f>
        <v>0</v>
      </c>
      <c r="E17" s="9" t="e">
        <f t="shared" ref="E17" si="4">E14-E13</f>
        <v>#REF!</v>
      </c>
      <c r="F17" s="9" t="e">
        <f>F14-F13</f>
        <v>#REF!</v>
      </c>
      <c r="G17" s="9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№4</vt:lpstr>
      <vt:lpstr>КС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Катеренюк Илья Иванович</cp:lastModifiedBy>
  <cp:lastPrinted>2017-09-28T05:41:57Z</cp:lastPrinted>
  <dcterms:created xsi:type="dcterms:W3CDTF">2017-09-27T09:31:38Z</dcterms:created>
  <dcterms:modified xsi:type="dcterms:W3CDTF">2020-03-26T12:11:23Z</dcterms:modified>
</cp:coreProperties>
</file>