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  <sheet name="Лист1" sheetId="3" r:id="rId3"/>
  </sheets>
  <definedNames>
    <definedName name="_xlnm._FilterDatabase" localSheetId="0" hidden="1">'Приложение №4'!$A$12:$H$246</definedName>
  </definedNames>
  <calcPr calcId="145621"/>
</workbook>
</file>

<file path=xl/calcChain.xml><?xml version="1.0" encoding="utf-8"?>
<calcChain xmlns="http://schemas.openxmlformats.org/spreadsheetml/2006/main">
  <c r="H182" i="1" l="1"/>
  <c r="H244" i="1" l="1"/>
  <c r="H242" i="1"/>
  <c r="H239" i="1"/>
  <c r="H237" i="1"/>
  <c r="H235" i="1"/>
  <c r="H231" i="1"/>
  <c r="H229" i="1"/>
  <c r="H226" i="1"/>
  <c r="H224" i="1"/>
  <c r="H220" i="1"/>
  <c r="H218" i="1"/>
  <c r="H215" i="1"/>
  <c r="H214" i="1" s="1"/>
  <c r="H212" i="1"/>
  <c r="H211" i="1" s="1"/>
  <c r="H209" i="1"/>
  <c r="H207" i="1"/>
  <c r="H204" i="1"/>
  <c r="H202" i="1"/>
  <c r="H200" i="1"/>
  <c r="H197" i="1"/>
  <c r="H196" i="1" s="1"/>
  <c r="H194" i="1"/>
  <c r="H192" i="1"/>
  <c r="H189" i="1"/>
  <c r="H187" i="1"/>
  <c r="H185" i="1"/>
  <c r="H180" i="1"/>
  <c r="H179" i="1" s="1"/>
  <c r="H177" i="1"/>
  <c r="H174" i="1"/>
  <c r="H172" i="1"/>
  <c r="H169" i="1"/>
  <c r="H167" i="1"/>
  <c r="H164" i="1"/>
  <c r="H163" i="1" s="1"/>
  <c r="H161" i="1"/>
  <c r="H159" i="1"/>
  <c r="H156" i="1"/>
  <c r="H155" i="1" s="1"/>
  <c r="H153" i="1"/>
  <c r="H152" i="1" s="1"/>
  <c r="H147" i="1"/>
  <c r="H146" i="1" s="1"/>
  <c r="H144" i="1"/>
  <c r="H143" i="1" s="1"/>
  <c r="H141" i="1"/>
  <c r="H139" i="1"/>
  <c r="H136" i="1"/>
  <c r="H135" i="1" s="1"/>
  <c r="H133" i="1"/>
  <c r="H131" i="1"/>
  <c r="H129" i="1"/>
  <c r="H127" i="1"/>
  <c r="H125" i="1"/>
  <c r="H122" i="1"/>
  <c r="H121" i="1" s="1"/>
  <c r="H116" i="1"/>
  <c r="H114" i="1"/>
  <c r="H112" i="1"/>
  <c r="H109" i="1"/>
  <c r="H108" i="1" s="1"/>
  <c r="H105" i="1"/>
  <c r="H103" i="1"/>
  <c r="H100" i="1"/>
  <c r="H99" i="1" s="1"/>
  <c r="H97" i="1"/>
  <c r="H96" i="1" s="1"/>
  <c r="H94" i="1"/>
  <c r="H93" i="1" s="1"/>
  <c r="H88" i="1"/>
  <c r="H86" i="1"/>
  <c r="H84" i="1"/>
  <c r="H78" i="1"/>
  <c r="H77" i="1" s="1"/>
  <c r="H75" i="1"/>
  <c r="H74" i="1" s="1"/>
  <c r="H70" i="1"/>
  <c r="H69" i="1" s="1"/>
  <c r="H67" i="1"/>
  <c r="H64" i="1"/>
  <c r="H60" i="1"/>
  <c r="H55" i="1"/>
  <c r="H52" i="1"/>
  <c r="H48" i="1"/>
  <c r="H45" i="1"/>
  <c r="H44" i="1" s="1"/>
  <c r="H40" i="1"/>
  <c r="H38" i="1"/>
  <c r="H36" i="1"/>
  <c r="H31" i="1"/>
  <c r="H29" i="1"/>
  <c r="H25" i="1"/>
  <c r="H24" i="1" s="1"/>
  <c r="H22" i="1"/>
  <c r="H21" i="1" s="1"/>
  <c r="H17" i="1"/>
  <c r="H15" i="1"/>
  <c r="H241" i="1" l="1"/>
  <c r="H54" i="1"/>
  <c r="H223" i="1"/>
  <c r="H199" i="1"/>
  <c r="H206" i="1"/>
  <c r="H83" i="1"/>
  <c r="H138" i="1"/>
  <c r="H35" i="1"/>
  <c r="H217" i="1"/>
  <c r="H191" i="1"/>
  <c r="H111" i="1"/>
  <c r="H102" i="1"/>
  <c r="H158" i="1"/>
  <c r="H124" i="1"/>
  <c r="H234" i="1"/>
  <c r="H28" i="1"/>
  <c r="H63" i="1"/>
  <c r="H228" i="1"/>
  <c r="H184" i="1"/>
  <c r="H166" i="1"/>
  <c r="H47" i="1"/>
  <c r="H14" i="1"/>
  <c r="H171" i="1"/>
  <c r="H73" i="1"/>
  <c r="H13" i="1" l="1"/>
  <c r="H82" i="1"/>
  <c r="H43" i="1"/>
  <c r="H107" i="1"/>
  <c r="H27" i="1"/>
  <c r="H246" i="1" l="1"/>
  <c r="G14" i="2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<sst xmlns="http://schemas.openxmlformats.org/spreadsheetml/2006/main" count="1093" uniqueCount="196">
  <si>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</si>
  <si>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</si>
  <si>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</si>
  <si>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</si>
  <si>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</si>
  <si>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</si>
  <si>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</si>
  <si>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>Управление финансами администрации муниципального района Кинельский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</si>
  <si>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</si>
  <si>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</si>
  <si>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</si>
  <si>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</si>
  <si>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</si>
  <si>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</si>
  <si>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</si>
  <si>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</si>
  <si>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</si>
  <si>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</si>
  <si>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</si>
  <si>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</si>
  <si>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Прочие межбюджетные трансферты бюджетам субъектов Российской Федерации и муниципальных образований общего характера</t>
  </si>
  <si>
    <t>Иные межбюджетные трансферты</t>
  </si>
  <si>
    <t>Собрание представителей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</si>
  <si>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</si>
  <si>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</si>
  <si>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МКУ "Управление культуры, спорта и молодежной политики"</t>
  </si>
  <si>
    <t>Молодежная политика и оздоровление детей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</si>
  <si>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</si>
  <si>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</si>
  <si>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</si>
  <si>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</si>
  <si>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</si>
  <si>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</si>
  <si>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</si>
  <si>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2017-2019 годы"</t>
  </si>
  <si>
    <t>30 0 00 00000</t>
  </si>
  <si>
    <t xml:space="preserve">Физическая культура </t>
  </si>
  <si>
    <t>06 0 00 00000</t>
  </si>
  <si>
    <t>Охрана семьи, материнства и детства</t>
  </si>
  <si>
    <t>Непрограммные направления расходов местного бюджета в области социальной политики</t>
  </si>
  <si>
    <t>МКУ "Управление по вопросам семьи и демографического развития муниципального района Кинельский"</t>
  </si>
  <si>
    <t>32 0 00 00000</t>
  </si>
  <si>
    <t>Комитет по управлению муниципальным имуществом муниципального района Кинельский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</si>
  <si>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</si>
  <si>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</si>
  <si>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</si>
  <si>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</si>
  <si>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</si>
  <si>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</si>
  <si>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</si>
  <si>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</si>
  <si>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</si>
  <si>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</si>
  <si>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</si>
  <si>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</si>
  <si>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</si>
  <si>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</si>
  <si>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</si>
  <si>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</si>
  <si>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</si>
  <si>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</si>
  <si>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</si>
  <si>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</si>
  <si>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</si>
  <si>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</si>
  <si>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</si>
  <si>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</si>
  <si>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Субсидии юридическим лицам (кроме некоммерческих организаций), индивидуальным предпринимателям, физическим лицам)</t>
  </si>
  <si>
    <t>Дорожное хозяйство</t>
  </si>
  <si>
    <t>15 0 00 00000</t>
  </si>
  <si>
    <t>МП «Развитие и поддержка малого и среднего предпринимательства в муниципальном районе Кинельский на 2015-2020 гг.»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</si>
  <si>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</si>
  <si>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</si>
  <si>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</si>
  <si>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 xml:space="preserve">МП "Устойчивое развитие сельских территорий Кинельского района Самарской области на 2014 - 2017 годы и на период до 2020 года" 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</si>
  <si>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</si>
  <si>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</si>
  <si>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</si>
  <si>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</si>
  <si>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</si>
  <si>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</si>
  <si>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</si>
  <si>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</si>
  <si>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</si>
  <si>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</si>
  <si>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</si>
  <si>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</si>
  <si>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</si>
  <si>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</si>
  <si>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</si>
  <si>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</si>
  <si>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</si>
  <si>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</si>
  <si>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</si>
  <si>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</si>
  <si>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</si>
  <si>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</si>
  <si>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</si>
  <si>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</si>
  <si>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</si>
  <si>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</si>
  <si>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</si>
  <si>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</si>
  <si>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</si>
  <si>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</si>
  <si>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</si>
  <si>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</si>
  <si>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</si>
  <si>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</si>
  <si>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</si>
  <si>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</si>
  <si>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</si>
  <si>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</si>
  <si>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</si>
  <si>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</si>
  <si>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</si>
  <si>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</si>
  <si>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</si>
  <si>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</si>
  <si>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</si>
  <si>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</si>
  <si>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</si>
  <si>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</si>
  <si>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</si>
  <si>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</si>
  <si>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</si>
  <si>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МП «Развитие  культуры муниципального района Кинельский» на 2014-2020 гг.</t>
  </si>
  <si>
    <t xml:space="preserve">Субсидии юридическим лицам (кроме некоммерческих организаций), индивидуальным предпринимателям, физическим лицам  </t>
  </si>
  <si>
    <t>МП «Развитие мобилизационной подготовки на территории муниципального района Кинельский на 2018-2020 годы»</t>
  </si>
  <si>
    <t>19 0 00 00000</t>
  </si>
  <si>
    <t>23 0 00 00000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</si>
  <si>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2018-2020 года"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</si>
  <si>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</si>
  <si>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</si>
  <si>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</si>
  <si>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</si>
  <si>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</si>
  <si>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</si>
  <si>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</si>
  <si>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</si>
  <si>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</si>
  <si>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</si>
  <si>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</si>
  <si>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</si>
  <si>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</si>
  <si>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</si>
  <si>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</si>
  <si>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</si>
  <si>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</si>
  <si>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</si>
  <si>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</si>
  <si>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</si>
  <si>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</si>
  <si>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 и реконструкция зданий школ и детских садов, расположенных на территории муниципального района Кинельский» на 2014-2021 годы.</t>
    </r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</si>
  <si>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2018-2021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</si>
  <si>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2017-2021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</si>
  <si>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</si>
  <si>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</si>
  <si>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</si>
  <si>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 xml:space="preserve"> МП "Развитие библиотечного обслуживания муниципального района Кинельский" на 2014-2021 годы.</t>
  </si>
  <si>
    <t>МП «Развитие  физической культуры и спорта муниципального района Кинельский» на 2014-2021 гг.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</si>
  <si>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2017-2021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</si>
  <si>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2017-2021 годы"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</si>
  <si>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</si>
  <si>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</si>
  <si>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 </t>
  </si>
  <si>
    <t>МП природоохранных мероприятий на 2012-2021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</si>
  <si>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2017-2021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</si>
  <si>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2017-2021 годы"</t>
  </si>
  <si>
    <t>МП "Организация досуга детей, подростков и молодёжи муниципального района Кинельский на 2017-2021 годы"</t>
  </si>
  <si>
    <t>МП "Развитие дополнительного образования в сфере культуры" муниципального района Кинельский Самарской области на период 2018-2021 гг.</t>
  </si>
  <si>
    <t>37 0 00 00000</t>
  </si>
  <si>
    <t>МП «Молодёжь муниципального района Кинельский» на 2014-2020 гг.</t>
  </si>
  <si>
    <t>МП «Молодёжь муниципальногорайона Кинельский» на 2014-2021 гг.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</si>
  <si>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</si>
  <si>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МП "Развитие печатного средства массовой информации в муниципальном районе Кинельский на 2017-2020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</si>
  <si>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2017-2020 годы через информационную телепрограмму "Междуречье-Информ"</t>
  </si>
  <si>
    <t>28 0 00 00000</t>
  </si>
  <si>
    <t>Амбулаторная помощь</t>
  </si>
  <si>
    <t>Связь и информатика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</si>
  <si>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2018-2020 годы"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</si>
  <si>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</si>
  <si>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</si>
  <si>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</si>
  <si>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</si>
  <si>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</si>
  <si>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</si>
  <si>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</si>
  <si>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МП «Противодействие экстремизму и профилактика терроризма на территории муниципального района Кинельский на 2014-2021 гг.»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</si>
  <si>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</si>
  <si>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</si>
  <si>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</si>
  <si>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</si>
  <si>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Исполнено в рублях</t>
  </si>
  <si>
    <t>Приложение № 2</t>
  </si>
  <si>
    <t xml:space="preserve">2. Расходы бюджета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</si>
</sst>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8" fillId="0" borderId="0" xfId="0" applyNumberFormat="1" applyFont="1" applyFill="1" applyProtection="1">
      <protection hidden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8" borderId="0" xfId="0" applyFont="1" applyFill="1" applyAlignment="1" applyProtection="1">
      <alignment wrapText="1"/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4" fontId="9" fillId="8" borderId="0" xfId="0" applyNumberFormat="1" applyFont="1" applyFill="1" applyAlignment="1" applyProtection="1">
      <alignment horizontal="center" vertical="center" wrapText="1"/>
      <protection hidden="1"/>
    </xf>
    <xf numFmtId="0" fontId="7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8" fillId="8" borderId="0" xfId="0" applyFont="1" applyFill="1" applyAlignment="1" applyProtection="1">
      <alignment horizont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horizontal="righ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tabSelected="1" topLeftCell="B8" zoomScale="85" zoomScaleNormal="85" workbookViewId="0">
      <selection activeCell="J12" sqref="J12"/>
    </sheetView>
  </sheetViews>
  <sheetFormatPr defaultColWidth="9.140625" defaultRowHeight="15" x14ac:dyDescent="0.25"/>
  <cols>
    <col min="1" max="1" width="5" style="11" hidden="1" customWidth="1"/>
    <col min="2" max="2" width="8.7109375" style="12" customWidth="1"/>
    <col min="3" max="3" width="50.28515625" style="12" customWidth="1"/>
    <col min="4" max="4" width="9.85546875" style="12" customWidth="1"/>
    <col min="5" max="5" width="8.5703125" style="12" customWidth="1"/>
    <col min="6" max="6" width="18.5703125" style="12" customWidth="1"/>
    <col min="7" max="7" width="7.140625" style="12" customWidth="1"/>
    <col min="8" max="8" width="19.28515625" style="12" customWidth="1"/>
    <col min="9" max="16384" width="9.140625" style="12"/>
  </cols>
  <sheetData>
    <row r="1" spans="1:8" hidden="1" x14ac:dyDescent="0.25"/>
    <row r="2" spans="1:8" hidden="1" x14ac:dyDescent="0.25"/>
    <row r="3" spans="1:8" hidden="1" x14ac:dyDescent="0.25"/>
    <row r="4" spans="1:8" hidden="1" x14ac:dyDescent="0.25"/>
    <row r="5" spans="1:8" hidden="1" x14ac:dyDescent="0.25"/>
    <row r="6" spans="1:8" hidden="1" x14ac:dyDescent="0.25"/>
    <row r="7" spans="1:8" hidden="1" x14ac:dyDescent="0.25"/>
    <row r="8" spans="1:8" s="11" customFormat="1" ht="34.5" customHeight="1" x14ac:dyDescent="0.25">
      <c r="B8" s="23"/>
      <c r="C8" s="23"/>
      <c r="D8" s="23"/>
      <c r="E8" s="23"/>
      <c r="F8" s="48" t="s">
        <v>194</v>
      </c>
      <c r="G8" s="48"/>
      <c r="H8" s="48"/>
    </row>
    <row r="9" spans="1:8" ht="18.75" x14ac:dyDescent="0.25">
      <c r="B9" s="24"/>
      <c r="C9" s="24"/>
      <c r="D9" s="24"/>
      <c r="E9" s="24"/>
      <c r="F9" s="25"/>
      <c r="G9" s="25"/>
      <c r="H9" s="26"/>
    </row>
    <row r="10" spans="1:8" ht="28.5" customHeight="1" x14ac:dyDescent="0.25">
      <c r="A10" s="10"/>
      <c r="B10" s="27"/>
      <c r="C10" s="54" t="s">
        <v>195</v>
      </c>
      <c r="D10" s="53"/>
      <c r="E10" s="53"/>
      <c r="F10" s="53"/>
      <c r="G10" s="53"/>
      <c r="H10" s="53"/>
    </row>
    <row r="11" spans="1:8" s="14" customFormat="1" ht="15.75" x14ac:dyDescent="0.25">
      <c r="A11" s="18"/>
      <c r="B11" s="12"/>
      <c r="C11" s="12"/>
      <c r="D11" s="12"/>
      <c r="E11" s="12"/>
      <c r="F11" s="12"/>
      <c r="G11" s="12"/>
      <c r="H11" s="12"/>
    </row>
    <row r="12" spans="1:8" s="14" customFormat="1" ht="87" customHeight="1" x14ac:dyDescent="0.25">
      <c r="A12" s="18"/>
      <c r="B12" s="47" t="s">
        <v>0</v>
      </c>
      <c r="C12" s="47" t="s">
        <v>1</v>
      </c>
      <c r="D12" s="47" t="s">
        <v>2</v>
      </c>
      <c r="E12" s="47" t="s">
        <v>3</v>
      </c>
      <c r="F12" s="47" t="s">
        <v>4</v>
      </c>
      <c r="G12" s="47" t="s">
        <v>5</v>
      </c>
      <c r="H12" s="46" t="s">
        <v>193</v>
      </c>
    </row>
    <row r="13" spans="1:8" s="14" customFormat="1" ht="31.5" x14ac:dyDescent="0.25">
      <c r="A13" s="17">
        <v>0</v>
      </c>
      <c r="B13" s="28">
        <v>920</v>
      </c>
      <c r="C13" s="29" t="s">
        <v>7</v>
      </c>
      <c r="D13" s="28"/>
      <c r="E13" s="28"/>
      <c r="F13" s="28" t="s">
        <v>8</v>
      </c>
      <c r="G13" s="28"/>
      <c r="H13" s="43">
        <f>SUMIFS(H14:H1000,$B14:$B1000,$B14)/3</f>
        <v>29680001.189999998</v>
      </c>
    </row>
    <row r="14" spans="1:8" s="14" customFormat="1" ht="47.25" x14ac:dyDescent="0.25">
      <c r="A14" s="16">
        <v>1</v>
      </c>
      <c r="B14" s="30">
        <v>920</v>
      </c>
      <c r="C14" s="31" t="s">
        <v>9</v>
      </c>
      <c r="D14" s="32" t="s">
        <v>88</v>
      </c>
      <c r="E14" s="32" t="s">
        <v>89</v>
      </c>
      <c r="F14" s="32" t="s">
        <v>8</v>
      </c>
      <c r="G14" s="32" t="s">
        <v>117</v>
      </c>
      <c r="H14" s="44">
        <f>SUMIFS(H15:H995,$B15:$B995,$B15,$D15:$D995,$D15,$E15:$E995,$E15)/2</f>
        <v>5661655.1900000004</v>
      </c>
    </row>
    <row r="15" spans="1:8" s="14" customFormat="1" ht="63" x14ac:dyDescent="0.25">
      <c r="A15" s="17">
        <v>2</v>
      </c>
      <c r="B15" s="33">
        <v>920</v>
      </c>
      <c r="C15" s="34" t="s">
        <v>158</v>
      </c>
      <c r="D15" s="35" t="s">
        <v>88</v>
      </c>
      <c r="E15" s="32" t="s">
        <v>89</v>
      </c>
      <c r="F15" s="32" t="s">
        <v>16</v>
      </c>
      <c r="G15" s="32" t="s">
        <v>90</v>
      </c>
      <c r="H15" s="44">
        <f>SUMIFS(H16:H995,$B16:$B995,$B15,$D16:$D995,$D16,$E16:$E995,$E16,$F16:$F995,$F16)</f>
        <v>134962.16</v>
      </c>
    </row>
    <row r="16" spans="1:8" s="14" customFormat="1" ht="47.25" x14ac:dyDescent="0.25">
      <c r="A16" s="18">
        <v>3</v>
      </c>
      <c r="B16" s="30">
        <v>920</v>
      </c>
      <c r="C16" s="36" t="s">
        <v>13</v>
      </c>
      <c r="D16" s="32" t="s">
        <v>88</v>
      </c>
      <c r="E16" s="32" t="s">
        <v>89</v>
      </c>
      <c r="F16" s="32" t="s">
        <v>16</v>
      </c>
      <c r="G16" s="32" t="s">
        <v>92</v>
      </c>
      <c r="H16" s="45">
        <v>134962.16</v>
      </c>
    </row>
    <row r="17" spans="1:8" s="14" customFormat="1" ht="63" x14ac:dyDescent="0.25">
      <c r="A17" s="17">
        <v>2</v>
      </c>
      <c r="B17" s="30">
        <v>920</v>
      </c>
      <c r="C17" s="37" t="s">
        <v>10</v>
      </c>
      <c r="D17" s="32" t="s">
        <v>88</v>
      </c>
      <c r="E17" s="32" t="s">
        <v>89</v>
      </c>
      <c r="F17" s="32" t="s">
        <v>132</v>
      </c>
      <c r="G17" s="32" t="s">
        <v>90</v>
      </c>
      <c r="H17" s="44">
        <f>SUMIFS(H18:H997,$B18:$B997,$B17,$D18:$D997,$D18,$E18:$E997,$E18,$F18:$F997,$F18)</f>
        <v>5526693.0300000003</v>
      </c>
    </row>
    <row r="18" spans="1:8" s="14" customFormat="1" ht="31.5" x14ac:dyDescent="0.25">
      <c r="A18" s="18">
        <v>3</v>
      </c>
      <c r="B18" s="30">
        <v>920</v>
      </c>
      <c r="C18" s="37" t="s">
        <v>12</v>
      </c>
      <c r="D18" s="32" t="s">
        <v>88</v>
      </c>
      <c r="E18" s="32" t="s">
        <v>89</v>
      </c>
      <c r="F18" s="32" t="s">
        <v>132</v>
      </c>
      <c r="G18" s="32" t="s">
        <v>91</v>
      </c>
      <c r="H18" s="45">
        <v>5395651.0300000003</v>
      </c>
    </row>
    <row r="19" spans="1:8" s="14" customFormat="1" ht="47.25" x14ac:dyDescent="0.25">
      <c r="A19" s="18">
        <v>3</v>
      </c>
      <c r="B19" s="30">
        <v>920</v>
      </c>
      <c r="C19" s="37" t="s">
        <v>13</v>
      </c>
      <c r="D19" s="32" t="s">
        <v>88</v>
      </c>
      <c r="E19" s="32" t="s">
        <v>89</v>
      </c>
      <c r="F19" s="32" t="s">
        <v>132</v>
      </c>
      <c r="G19" s="32" t="s">
        <v>92</v>
      </c>
      <c r="H19" s="45">
        <v>130694</v>
      </c>
    </row>
    <row r="20" spans="1:8" s="14" customFormat="1" ht="15.75" x14ac:dyDescent="0.25">
      <c r="A20" s="18">
        <v>3</v>
      </c>
      <c r="B20" s="30">
        <v>920</v>
      </c>
      <c r="C20" s="37" t="s">
        <v>14</v>
      </c>
      <c r="D20" s="32" t="s">
        <v>88</v>
      </c>
      <c r="E20" s="32" t="s">
        <v>89</v>
      </c>
      <c r="F20" s="32" t="s">
        <v>132</v>
      </c>
      <c r="G20" s="32" t="s">
        <v>93</v>
      </c>
      <c r="H20" s="45">
        <v>348</v>
      </c>
    </row>
    <row r="21" spans="1:8" s="14" customFormat="1" ht="47.25" x14ac:dyDescent="0.25">
      <c r="A21" s="15">
        <v>1</v>
      </c>
      <c r="B21" s="30">
        <v>920</v>
      </c>
      <c r="C21" s="37" t="s">
        <v>17</v>
      </c>
      <c r="D21" s="32" t="s">
        <v>95</v>
      </c>
      <c r="E21" s="32" t="s">
        <v>88</v>
      </c>
      <c r="F21" s="32" t="s">
        <v>8</v>
      </c>
      <c r="G21" s="32" t="s">
        <v>90</v>
      </c>
      <c r="H21" s="44">
        <f>SUMIFS(H22:H1003,$B22:$B1003,$B22,$D22:$D1003,$D22,$E22:$E1003,$E22)/2</f>
        <v>16365448</v>
      </c>
    </row>
    <row r="22" spans="1:8" s="14" customFormat="1" ht="31.5" x14ac:dyDescent="0.25">
      <c r="A22" s="16">
        <v>2</v>
      </c>
      <c r="B22" s="30">
        <v>920</v>
      </c>
      <c r="C22" s="37" t="s">
        <v>18</v>
      </c>
      <c r="D22" s="32" t="s">
        <v>95</v>
      </c>
      <c r="E22" s="32" t="s">
        <v>88</v>
      </c>
      <c r="F22" s="32" t="s">
        <v>133</v>
      </c>
      <c r="G22" s="32" t="s">
        <v>90</v>
      </c>
      <c r="H22" s="44">
        <f>SUMIFS(H23:H1000,$B23:$B1000,$B22,$D23:$D1000,$D23,$E23:$E1000,$E23,$F23:$F1000,$F23)</f>
        <v>16365448</v>
      </c>
    </row>
    <row r="23" spans="1:8" s="14" customFormat="1" ht="15.75" x14ac:dyDescent="0.25">
      <c r="A23" s="18">
        <v>3</v>
      </c>
      <c r="B23" s="30">
        <v>920</v>
      </c>
      <c r="C23" s="37" t="s">
        <v>19</v>
      </c>
      <c r="D23" s="32" t="s">
        <v>95</v>
      </c>
      <c r="E23" s="32" t="s">
        <v>88</v>
      </c>
      <c r="F23" s="32" t="s">
        <v>133</v>
      </c>
      <c r="G23" s="32" t="s">
        <v>96</v>
      </c>
      <c r="H23" s="45">
        <v>16365448</v>
      </c>
    </row>
    <row r="24" spans="1:8" s="14" customFormat="1" ht="51.6" customHeight="1" x14ac:dyDescent="0.25">
      <c r="A24" s="13">
        <v>1</v>
      </c>
      <c r="B24" s="30">
        <v>920</v>
      </c>
      <c r="C24" s="37" t="s">
        <v>20</v>
      </c>
      <c r="D24" s="32" t="s">
        <v>95</v>
      </c>
      <c r="E24" s="32" t="s">
        <v>97</v>
      </c>
      <c r="F24" s="32"/>
      <c r="G24" s="32"/>
      <c r="H24" s="44">
        <f>SUMIFS(H25:H1006,$B25:$B1006,$B25,$D25:$D1006,$D25,$E25:$E1006,$E25)/2</f>
        <v>7652898</v>
      </c>
    </row>
    <row r="25" spans="1:8" s="14" customFormat="1" ht="31.5" x14ac:dyDescent="0.25">
      <c r="A25" s="15">
        <v>2</v>
      </c>
      <c r="B25" s="30">
        <v>920</v>
      </c>
      <c r="C25" s="37" t="s">
        <v>18</v>
      </c>
      <c r="D25" s="32" t="s">
        <v>95</v>
      </c>
      <c r="E25" s="32" t="s">
        <v>97</v>
      </c>
      <c r="F25" s="32" t="s">
        <v>133</v>
      </c>
      <c r="G25" s="32"/>
      <c r="H25" s="44">
        <f>SUMIFS(H26:H1003,$B26:$B1003,$B25,$D26:$D1003,$D26,$E26:$E1003,$E26,$F26:$F1003,$F26)</f>
        <v>7652898</v>
      </c>
    </row>
    <row r="26" spans="1:8" s="14" customFormat="1" ht="15.75" x14ac:dyDescent="0.25">
      <c r="A26" s="18">
        <v>3</v>
      </c>
      <c r="B26" s="30">
        <v>920</v>
      </c>
      <c r="C26" s="37" t="s">
        <v>21</v>
      </c>
      <c r="D26" s="32" t="s">
        <v>95</v>
      </c>
      <c r="E26" s="32" t="s">
        <v>97</v>
      </c>
      <c r="F26" s="32" t="s">
        <v>133</v>
      </c>
      <c r="G26" s="32" t="s">
        <v>98</v>
      </c>
      <c r="H26" s="45">
        <v>7652898</v>
      </c>
    </row>
    <row r="27" spans="1:8" s="14" customFormat="1" ht="23.45" customHeight="1" x14ac:dyDescent="0.25">
      <c r="A27" s="17">
        <v>0</v>
      </c>
      <c r="B27" s="28">
        <v>933</v>
      </c>
      <c r="C27" s="29" t="s">
        <v>22</v>
      </c>
      <c r="D27" s="38" t="s">
        <v>90</v>
      </c>
      <c r="E27" s="38" t="s">
        <v>90</v>
      </c>
      <c r="F27" s="38" t="s">
        <v>8</v>
      </c>
      <c r="G27" s="38" t="s">
        <v>90</v>
      </c>
      <c r="H27" s="43">
        <f>SUMIFS(H28:H1015,$B28:$B1015,$B28)/3</f>
        <v>1062177.3599999999</v>
      </c>
    </row>
    <row r="28" spans="1:8" s="14" customFormat="1" ht="63" x14ac:dyDescent="0.25">
      <c r="A28" s="16">
        <v>1</v>
      </c>
      <c r="B28" s="30">
        <v>933</v>
      </c>
      <c r="C28" s="37" t="s">
        <v>23</v>
      </c>
      <c r="D28" s="32" t="s">
        <v>88</v>
      </c>
      <c r="E28" s="32" t="s">
        <v>97</v>
      </c>
      <c r="F28" s="32" t="s">
        <v>8</v>
      </c>
      <c r="G28" s="32" t="s">
        <v>90</v>
      </c>
      <c r="H28" s="44">
        <f>SUMIFS(H29:H1029,$B29:$B1029,$B29,$D29:$D1029,$D29,$E29:$E1029,$E29)/2</f>
        <v>442291.20999999996</v>
      </c>
    </row>
    <row r="29" spans="1:8" s="14" customFormat="1" ht="50.45" customHeight="1" x14ac:dyDescent="0.25">
      <c r="A29" s="17">
        <v>2</v>
      </c>
      <c r="B29" s="30">
        <v>933</v>
      </c>
      <c r="C29" s="34" t="s">
        <v>158</v>
      </c>
      <c r="D29" s="32" t="s">
        <v>88</v>
      </c>
      <c r="E29" s="32" t="s">
        <v>97</v>
      </c>
      <c r="F29" s="32" t="s">
        <v>16</v>
      </c>
      <c r="G29" s="32" t="s">
        <v>90</v>
      </c>
      <c r="H29" s="44">
        <f>SUMIFS(H30:H1005,$B30:$B1005,$B29,$D30:$D1005,$D30,$E30:$E1005,$E30,$F30:$F1005,$F30)</f>
        <v>26500</v>
      </c>
    </row>
    <row r="30" spans="1:8" s="14" customFormat="1" ht="47.25" x14ac:dyDescent="0.25">
      <c r="A30" s="18">
        <v>3</v>
      </c>
      <c r="B30" s="30">
        <v>933</v>
      </c>
      <c r="C30" s="37" t="s">
        <v>13</v>
      </c>
      <c r="D30" s="32" t="s">
        <v>88</v>
      </c>
      <c r="E30" s="32" t="s">
        <v>97</v>
      </c>
      <c r="F30" s="32" t="s">
        <v>16</v>
      </c>
      <c r="G30" s="32" t="s">
        <v>92</v>
      </c>
      <c r="H30" s="45">
        <v>26500</v>
      </c>
    </row>
    <row r="31" spans="1:8" s="14" customFormat="1" ht="63" x14ac:dyDescent="0.25">
      <c r="A31" s="17">
        <v>2</v>
      </c>
      <c r="B31" s="30">
        <v>933</v>
      </c>
      <c r="C31" s="37" t="s">
        <v>10</v>
      </c>
      <c r="D31" s="32" t="s">
        <v>88</v>
      </c>
      <c r="E31" s="32" t="s">
        <v>97</v>
      </c>
      <c r="F31" s="32" t="s">
        <v>132</v>
      </c>
      <c r="G31" s="32" t="s">
        <v>90</v>
      </c>
      <c r="H31" s="44">
        <f>SUMIFS(H32:H1007,$B32:$B1007,$B31,$D32:$D1007,$D32,$E32:$E1007,$E32,$F32:$F1007,$F32)</f>
        <v>415791.20999999996</v>
      </c>
    </row>
    <row r="32" spans="1:8" s="14" customFormat="1" ht="31.5" x14ac:dyDescent="0.25">
      <c r="A32" s="18">
        <v>3</v>
      </c>
      <c r="B32" s="30">
        <v>933</v>
      </c>
      <c r="C32" s="37" t="s">
        <v>12</v>
      </c>
      <c r="D32" s="32" t="s">
        <v>88</v>
      </c>
      <c r="E32" s="32" t="s">
        <v>97</v>
      </c>
      <c r="F32" s="32" t="s">
        <v>132</v>
      </c>
      <c r="G32" s="32" t="s">
        <v>91</v>
      </c>
      <c r="H32" s="45">
        <v>373610.99</v>
      </c>
    </row>
    <row r="33" spans="1:8" s="14" customFormat="1" ht="47.25" x14ac:dyDescent="0.25">
      <c r="A33" s="18">
        <v>3</v>
      </c>
      <c r="B33" s="30">
        <v>933</v>
      </c>
      <c r="C33" s="37" t="s">
        <v>13</v>
      </c>
      <c r="D33" s="32" t="s">
        <v>88</v>
      </c>
      <c r="E33" s="32" t="s">
        <v>97</v>
      </c>
      <c r="F33" s="32" t="s">
        <v>132</v>
      </c>
      <c r="G33" s="32" t="s">
        <v>92</v>
      </c>
      <c r="H33" s="45">
        <v>42180.22</v>
      </c>
    </row>
    <row r="34" spans="1:8" s="14" customFormat="1" ht="27" customHeight="1" x14ac:dyDescent="0.25">
      <c r="A34" s="18">
        <v>3</v>
      </c>
      <c r="B34" s="30">
        <v>933</v>
      </c>
      <c r="C34" s="37" t="s">
        <v>14</v>
      </c>
      <c r="D34" s="32" t="s">
        <v>88</v>
      </c>
      <c r="E34" s="32" t="s">
        <v>97</v>
      </c>
      <c r="F34" s="32" t="s">
        <v>132</v>
      </c>
      <c r="G34" s="32" t="s">
        <v>93</v>
      </c>
      <c r="H34" s="45">
        <v>0</v>
      </c>
    </row>
    <row r="35" spans="1:8" s="14" customFormat="1" ht="47.25" x14ac:dyDescent="0.25">
      <c r="A35" s="16">
        <v>1</v>
      </c>
      <c r="B35" s="30">
        <v>933</v>
      </c>
      <c r="C35" s="37" t="s">
        <v>9</v>
      </c>
      <c r="D35" s="32" t="s">
        <v>88</v>
      </c>
      <c r="E35" s="32" t="s">
        <v>89</v>
      </c>
      <c r="F35" s="32" t="s">
        <v>8</v>
      </c>
      <c r="G35" s="32" t="s">
        <v>90</v>
      </c>
      <c r="H35" s="44">
        <f>SUMIFS(H36:H1036,$B36:$B1036,$B36,$D36:$D1036,$D36,$E36:$E1036,$E36)/2</f>
        <v>619886.15</v>
      </c>
    </row>
    <row r="36" spans="1:8" s="14" customFormat="1" ht="51.6" customHeight="1" x14ac:dyDescent="0.25">
      <c r="A36" s="17">
        <v>2</v>
      </c>
      <c r="B36" s="30">
        <v>933</v>
      </c>
      <c r="C36" s="34" t="s">
        <v>158</v>
      </c>
      <c r="D36" s="32" t="s">
        <v>88</v>
      </c>
      <c r="E36" s="32" t="s">
        <v>89</v>
      </c>
      <c r="F36" s="32" t="s">
        <v>16</v>
      </c>
      <c r="G36" s="32" t="s">
        <v>90</v>
      </c>
      <c r="H36" s="44">
        <f>SUMIFS(H37:H1012,$B37:$B1012,$B36,$D37:$D1012,$D37,$E37:$E1012,$E37,$F37:$F1012,$F37)</f>
        <v>35140</v>
      </c>
    </row>
    <row r="37" spans="1:8" s="14" customFormat="1" ht="47.25" x14ac:dyDescent="0.25">
      <c r="A37" s="18">
        <v>3</v>
      </c>
      <c r="B37" s="30">
        <v>933</v>
      </c>
      <c r="C37" s="37" t="s">
        <v>13</v>
      </c>
      <c r="D37" s="32" t="s">
        <v>88</v>
      </c>
      <c r="E37" s="32" t="s">
        <v>89</v>
      </c>
      <c r="F37" s="32" t="s">
        <v>16</v>
      </c>
      <c r="G37" s="32" t="s">
        <v>92</v>
      </c>
      <c r="H37" s="45">
        <v>35140</v>
      </c>
    </row>
    <row r="38" spans="1:8" s="14" customFormat="1" ht="53.45" customHeight="1" x14ac:dyDescent="0.25">
      <c r="A38" s="17">
        <v>2</v>
      </c>
      <c r="B38" s="30">
        <v>933</v>
      </c>
      <c r="C38" s="34" t="s">
        <v>174</v>
      </c>
      <c r="D38" s="32" t="s">
        <v>88</v>
      </c>
      <c r="E38" s="32" t="s">
        <v>89</v>
      </c>
      <c r="F38" s="32" t="s">
        <v>51</v>
      </c>
      <c r="G38" s="32" t="s">
        <v>90</v>
      </c>
      <c r="H38" s="44">
        <f>SUMIFS(H39:H1015,$B39:$B1015,$B38,$D39:$D1015,$D39,$E39:$E1015,$E39,$F39:$F1015,$F39)</f>
        <v>8376</v>
      </c>
    </row>
    <row r="39" spans="1:8" s="14" customFormat="1" ht="47.25" x14ac:dyDescent="0.25">
      <c r="A39" s="18">
        <v>3</v>
      </c>
      <c r="B39" s="30">
        <v>933</v>
      </c>
      <c r="C39" s="37" t="s">
        <v>13</v>
      </c>
      <c r="D39" s="32" t="s">
        <v>88</v>
      </c>
      <c r="E39" s="32" t="s">
        <v>89</v>
      </c>
      <c r="F39" s="32" t="s">
        <v>51</v>
      </c>
      <c r="G39" s="32" t="s">
        <v>92</v>
      </c>
      <c r="H39" s="45">
        <v>8376</v>
      </c>
    </row>
    <row r="40" spans="1:8" s="14" customFormat="1" ht="63" x14ac:dyDescent="0.25">
      <c r="A40" s="13">
        <v>2</v>
      </c>
      <c r="B40" s="30">
        <v>933</v>
      </c>
      <c r="C40" s="37" t="s">
        <v>10</v>
      </c>
      <c r="D40" s="32" t="s">
        <v>88</v>
      </c>
      <c r="E40" s="32" t="s">
        <v>89</v>
      </c>
      <c r="F40" s="32" t="s">
        <v>132</v>
      </c>
      <c r="G40" s="32" t="s">
        <v>90</v>
      </c>
      <c r="H40" s="44">
        <f>SUMIFS(H41:H1017,$B41:$B1017,$B40,$D41:$D1017,$D41,$E41:$E1017,$E41,$F41:$F1017,$F41)</f>
        <v>576370.15</v>
      </c>
    </row>
    <row r="41" spans="1:8" s="14" customFormat="1" ht="31.5" x14ac:dyDescent="0.25">
      <c r="A41" s="18">
        <v>3</v>
      </c>
      <c r="B41" s="30">
        <v>933</v>
      </c>
      <c r="C41" s="37" t="s">
        <v>12</v>
      </c>
      <c r="D41" s="32" t="s">
        <v>88</v>
      </c>
      <c r="E41" s="32" t="s">
        <v>89</v>
      </c>
      <c r="F41" s="32" t="s">
        <v>132</v>
      </c>
      <c r="G41" s="32" t="s">
        <v>91</v>
      </c>
      <c r="H41" s="45">
        <v>565388.15</v>
      </c>
    </row>
    <row r="42" spans="1:8" s="14" customFormat="1" ht="47.25" x14ac:dyDescent="0.25">
      <c r="A42" s="18">
        <v>3</v>
      </c>
      <c r="B42" s="30">
        <v>933</v>
      </c>
      <c r="C42" s="37" t="s">
        <v>13</v>
      </c>
      <c r="D42" s="32" t="s">
        <v>88</v>
      </c>
      <c r="E42" s="32" t="s">
        <v>89</v>
      </c>
      <c r="F42" s="32" t="s">
        <v>132</v>
      </c>
      <c r="G42" s="32" t="s">
        <v>92</v>
      </c>
      <c r="H42" s="45">
        <v>10982</v>
      </c>
    </row>
    <row r="43" spans="1:8" s="14" customFormat="1" ht="31.5" x14ac:dyDescent="0.25">
      <c r="A43" s="17">
        <v>0</v>
      </c>
      <c r="B43" s="28">
        <v>935</v>
      </c>
      <c r="C43" s="29" t="s">
        <v>25</v>
      </c>
      <c r="D43" s="38" t="s">
        <v>90</v>
      </c>
      <c r="E43" s="38" t="s">
        <v>90</v>
      </c>
      <c r="F43" s="38" t="s">
        <v>8</v>
      </c>
      <c r="G43" s="38" t="s">
        <v>90</v>
      </c>
      <c r="H43" s="43">
        <f>SUMIFS(H44:H1030,$B44:$B1030,$B44)/3</f>
        <v>15192948.519999998</v>
      </c>
    </row>
    <row r="44" spans="1:8" s="14" customFormat="1" ht="37.15" customHeight="1" x14ac:dyDescent="0.25">
      <c r="A44" s="15">
        <v>1</v>
      </c>
      <c r="B44" s="30">
        <v>935</v>
      </c>
      <c r="C44" s="37" t="s">
        <v>45</v>
      </c>
      <c r="D44" s="32" t="s">
        <v>97</v>
      </c>
      <c r="E44" s="32" t="s">
        <v>95</v>
      </c>
      <c r="F44" s="32"/>
      <c r="G44" s="32"/>
      <c r="H44" s="44">
        <f>SUMIFS(H45:H1043,$B45:$B1043,$B45,$D45:$D1043,$D45,$E45:$E1043,$E45)/2</f>
        <v>182500</v>
      </c>
    </row>
    <row r="45" spans="1:8" s="14" customFormat="1" ht="81" customHeight="1" x14ac:dyDescent="0.25">
      <c r="A45" s="16">
        <v>2</v>
      </c>
      <c r="B45" s="30">
        <v>935</v>
      </c>
      <c r="C45" s="37" t="s">
        <v>163</v>
      </c>
      <c r="D45" s="32" t="s">
        <v>97</v>
      </c>
      <c r="E45" s="32" t="s">
        <v>95</v>
      </c>
      <c r="F45" s="32" t="s">
        <v>62</v>
      </c>
      <c r="G45" s="32"/>
      <c r="H45" s="44">
        <f>SUMIFS(H46:H1040,$B46:$B1040,$B45,$D46:$D1040,$D46,$E46:$E1040,$E46,$F46:$F1040,$F46)</f>
        <v>182500</v>
      </c>
    </row>
    <row r="46" spans="1:8" s="14" customFormat="1" ht="15.75" x14ac:dyDescent="0.25">
      <c r="A46" s="18">
        <v>3</v>
      </c>
      <c r="B46" s="30">
        <v>935</v>
      </c>
      <c r="C46" s="37" t="s">
        <v>55</v>
      </c>
      <c r="D46" s="32" t="s">
        <v>97</v>
      </c>
      <c r="E46" s="32" t="s">
        <v>95</v>
      </c>
      <c r="F46" s="32" t="s">
        <v>62</v>
      </c>
      <c r="G46" s="32" t="s">
        <v>110</v>
      </c>
      <c r="H46" s="45">
        <v>182500</v>
      </c>
    </row>
    <row r="47" spans="1:8" s="14" customFormat="1" ht="15.75" x14ac:dyDescent="0.25">
      <c r="A47" s="17">
        <v>1</v>
      </c>
      <c r="B47" s="30">
        <v>935</v>
      </c>
      <c r="C47" s="37" t="s">
        <v>26</v>
      </c>
      <c r="D47" s="32" t="s">
        <v>100</v>
      </c>
      <c r="E47" s="32" t="s">
        <v>100</v>
      </c>
      <c r="F47" s="32" t="s">
        <v>8</v>
      </c>
      <c r="G47" s="32" t="s">
        <v>90</v>
      </c>
      <c r="H47" s="44">
        <f>SUMIFS(H48:H1024,$B48:$B1024,$B48,$D48:$D1024,$D48,$E48:$E1024,$E48)/2</f>
        <v>3420763.18</v>
      </c>
    </row>
    <row r="48" spans="1:8" s="14" customFormat="1" ht="31.5" x14ac:dyDescent="0.25">
      <c r="A48" s="17">
        <v>2</v>
      </c>
      <c r="B48" s="30">
        <v>935</v>
      </c>
      <c r="C48" s="37" t="s">
        <v>172</v>
      </c>
      <c r="D48" s="32" t="s">
        <v>100</v>
      </c>
      <c r="E48" s="32" t="s">
        <v>100</v>
      </c>
      <c r="F48" s="32" t="s">
        <v>27</v>
      </c>
      <c r="G48" s="32"/>
      <c r="H48" s="44">
        <f>SUMIFS(H49:H1021,$B49:$B1021,$B48,$D49:$D1021,$D49,$E49:$E1021,$E49,$F49:$F1021,$F49)</f>
        <v>2441563.1800000002</v>
      </c>
    </row>
    <row r="49" spans="1:8" s="14" customFormat="1" ht="31.5" x14ac:dyDescent="0.25">
      <c r="A49" s="18">
        <v>3</v>
      </c>
      <c r="B49" s="30">
        <v>935</v>
      </c>
      <c r="C49" s="37" t="s">
        <v>28</v>
      </c>
      <c r="D49" s="32" t="s">
        <v>100</v>
      </c>
      <c r="E49" s="32" t="s">
        <v>100</v>
      </c>
      <c r="F49" s="32" t="s">
        <v>27</v>
      </c>
      <c r="G49" s="32" t="s">
        <v>101</v>
      </c>
      <c r="H49" s="45">
        <v>212463.18</v>
      </c>
    </row>
    <row r="50" spans="1:8" s="14" customFormat="1" ht="47.25" x14ac:dyDescent="0.25">
      <c r="A50" s="18">
        <v>3</v>
      </c>
      <c r="B50" s="30">
        <v>935</v>
      </c>
      <c r="C50" s="37" t="s">
        <v>13</v>
      </c>
      <c r="D50" s="32" t="s">
        <v>100</v>
      </c>
      <c r="E50" s="32" t="s">
        <v>100</v>
      </c>
      <c r="F50" s="32" t="s">
        <v>27</v>
      </c>
      <c r="G50" s="32" t="s">
        <v>92</v>
      </c>
      <c r="H50" s="45">
        <v>0</v>
      </c>
    </row>
    <row r="51" spans="1:8" s="14" customFormat="1" ht="15.75" x14ac:dyDescent="0.25">
      <c r="A51" s="18">
        <v>3</v>
      </c>
      <c r="B51" s="30">
        <v>935</v>
      </c>
      <c r="C51" s="37" t="s">
        <v>55</v>
      </c>
      <c r="D51" s="32" t="s">
        <v>100</v>
      </c>
      <c r="E51" s="32" t="s">
        <v>100</v>
      </c>
      <c r="F51" s="32" t="s">
        <v>27</v>
      </c>
      <c r="G51" s="32" t="s">
        <v>110</v>
      </c>
      <c r="H51" s="45">
        <v>2229100</v>
      </c>
    </row>
    <row r="52" spans="1:8" s="14" customFormat="1" ht="48.6" customHeight="1" x14ac:dyDescent="0.25">
      <c r="A52" s="16">
        <v>2</v>
      </c>
      <c r="B52" s="30">
        <v>935</v>
      </c>
      <c r="C52" s="39" t="s">
        <v>169</v>
      </c>
      <c r="D52" s="32" t="s">
        <v>100</v>
      </c>
      <c r="E52" s="32" t="s">
        <v>100</v>
      </c>
      <c r="F52" s="32" t="s">
        <v>82</v>
      </c>
      <c r="G52" s="32"/>
      <c r="H52" s="44">
        <f>SUMIFS(H53:H1055,$B53:$B1055,$B52,$D53:$D1055,$D53,$E53:$E1055,$E53,$F53:$F1055,$F53)</f>
        <v>979200</v>
      </c>
    </row>
    <row r="53" spans="1:8" s="14" customFormat="1" ht="15.75" x14ac:dyDescent="0.25">
      <c r="A53" s="18">
        <v>3</v>
      </c>
      <c r="B53" s="30">
        <v>935</v>
      </c>
      <c r="C53" s="37" t="s">
        <v>55</v>
      </c>
      <c r="D53" s="32" t="s">
        <v>100</v>
      </c>
      <c r="E53" s="32" t="s">
        <v>100</v>
      </c>
      <c r="F53" s="32" t="s">
        <v>82</v>
      </c>
      <c r="G53" s="32" t="s">
        <v>110</v>
      </c>
      <c r="H53" s="45">
        <v>979200</v>
      </c>
    </row>
    <row r="54" spans="1:8" s="14" customFormat="1" ht="15.75" x14ac:dyDescent="0.25">
      <c r="A54" s="17">
        <v>1</v>
      </c>
      <c r="B54" s="30">
        <v>935</v>
      </c>
      <c r="C54" s="37" t="s">
        <v>29</v>
      </c>
      <c r="D54" s="32" t="s">
        <v>102</v>
      </c>
      <c r="E54" s="32" t="s">
        <v>88</v>
      </c>
      <c r="F54" s="32" t="s">
        <v>8</v>
      </c>
      <c r="G54" s="32" t="s">
        <v>90</v>
      </c>
      <c r="H54" s="44">
        <f>SUMIFS(H55:H1028,$B55:$B1028,$B55,$D55:$D1028,$D55,$E55:$E1028,$E55)/2</f>
        <v>8572141.3399999999</v>
      </c>
    </row>
    <row r="55" spans="1:8" s="14" customFormat="1" ht="31.5" x14ac:dyDescent="0.25">
      <c r="A55" s="17">
        <v>2</v>
      </c>
      <c r="B55" s="30">
        <v>935</v>
      </c>
      <c r="C55" s="37" t="s">
        <v>126</v>
      </c>
      <c r="D55" s="32" t="s">
        <v>102</v>
      </c>
      <c r="E55" s="32" t="s">
        <v>88</v>
      </c>
      <c r="F55" s="32" t="s">
        <v>30</v>
      </c>
      <c r="G55" s="32"/>
      <c r="H55" s="44">
        <f>SUMIFS(H56:H1025,$B56:$B1025,$B55,$D56:$D1025,$D56,$E56:$E1025,$E56,$F56:$F1025,$F56)</f>
        <v>7287741.4799999995</v>
      </c>
    </row>
    <row r="56" spans="1:8" s="14" customFormat="1" ht="31.5" x14ac:dyDescent="0.25">
      <c r="A56" s="18">
        <v>3</v>
      </c>
      <c r="B56" s="30">
        <v>935</v>
      </c>
      <c r="C56" s="37" t="s">
        <v>28</v>
      </c>
      <c r="D56" s="32" t="s">
        <v>102</v>
      </c>
      <c r="E56" s="32" t="s">
        <v>88</v>
      </c>
      <c r="F56" s="32" t="s">
        <v>30</v>
      </c>
      <c r="G56" s="32" t="s">
        <v>101</v>
      </c>
      <c r="H56" s="45">
        <v>4667933.97</v>
      </c>
    </row>
    <row r="57" spans="1:8" s="14" customFormat="1" ht="47.25" x14ac:dyDescent="0.25">
      <c r="A57" s="18">
        <v>3</v>
      </c>
      <c r="B57" s="30">
        <v>935</v>
      </c>
      <c r="C57" s="37" t="s">
        <v>13</v>
      </c>
      <c r="D57" s="32" t="s">
        <v>102</v>
      </c>
      <c r="E57" s="32" t="s">
        <v>88</v>
      </c>
      <c r="F57" s="32" t="s">
        <v>30</v>
      </c>
      <c r="G57" s="32" t="s">
        <v>92</v>
      </c>
      <c r="H57" s="45">
        <v>2606656.5099999998</v>
      </c>
    </row>
    <row r="58" spans="1:8" s="14" customFormat="1" ht="15.75" x14ac:dyDescent="0.25">
      <c r="A58" s="18">
        <v>3</v>
      </c>
      <c r="B58" s="30">
        <v>935</v>
      </c>
      <c r="C58" s="37" t="s">
        <v>55</v>
      </c>
      <c r="D58" s="32" t="s">
        <v>102</v>
      </c>
      <c r="E58" s="32" t="s">
        <v>88</v>
      </c>
      <c r="F58" s="32" t="s">
        <v>30</v>
      </c>
      <c r="G58" s="32" t="s">
        <v>110</v>
      </c>
      <c r="H58" s="45">
        <v>0</v>
      </c>
    </row>
    <row r="59" spans="1:8" s="14" customFormat="1" ht="15.75" x14ac:dyDescent="0.25">
      <c r="A59" s="18">
        <v>3</v>
      </c>
      <c r="B59" s="30">
        <v>935</v>
      </c>
      <c r="C59" s="37" t="s">
        <v>14</v>
      </c>
      <c r="D59" s="32" t="s">
        <v>102</v>
      </c>
      <c r="E59" s="32" t="s">
        <v>88</v>
      </c>
      <c r="F59" s="32" t="s">
        <v>30</v>
      </c>
      <c r="G59" s="32" t="s">
        <v>93</v>
      </c>
      <c r="H59" s="45">
        <v>13151</v>
      </c>
    </row>
    <row r="60" spans="1:8" s="14" customFormat="1" ht="47.25" x14ac:dyDescent="0.25">
      <c r="A60" s="15">
        <v>2</v>
      </c>
      <c r="B60" s="30">
        <v>935</v>
      </c>
      <c r="C60" s="37" t="s">
        <v>159</v>
      </c>
      <c r="D60" s="32" t="s">
        <v>102</v>
      </c>
      <c r="E60" s="32" t="s">
        <v>88</v>
      </c>
      <c r="F60" s="32" t="s">
        <v>31</v>
      </c>
      <c r="G60" s="32"/>
      <c r="H60" s="44">
        <f>SUMIFS(H61:H1029,$B61:$B1029,$B60,$D61:$D1029,$D61,$E61:$E1029,$E61,$F61:$F1029,$F61)</f>
        <v>1284399.8599999999</v>
      </c>
    </row>
    <row r="61" spans="1:8" s="14" customFormat="1" ht="31.5" x14ac:dyDescent="0.25">
      <c r="A61" s="18">
        <v>3</v>
      </c>
      <c r="B61" s="30">
        <v>935</v>
      </c>
      <c r="C61" s="37" t="s">
        <v>28</v>
      </c>
      <c r="D61" s="32" t="s">
        <v>102</v>
      </c>
      <c r="E61" s="32" t="s">
        <v>88</v>
      </c>
      <c r="F61" s="32" t="s">
        <v>31</v>
      </c>
      <c r="G61" s="32" t="s">
        <v>101</v>
      </c>
      <c r="H61" s="45">
        <v>1097305.1299999999</v>
      </c>
    </row>
    <row r="62" spans="1:8" s="14" customFormat="1" ht="47.25" x14ac:dyDescent="0.25">
      <c r="A62" s="18">
        <v>3</v>
      </c>
      <c r="B62" s="30">
        <v>935</v>
      </c>
      <c r="C62" s="37" t="s">
        <v>13</v>
      </c>
      <c r="D62" s="32" t="s">
        <v>102</v>
      </c>
      <c r="E62" s="32" t="s">
        <v>88</v>
      </c>
      <c r="F62" s="32" t="s">
        <v>31</v>
      </c>
      <c r="G62" s="32" t="s">
        <v>92</v>
      </c>
      <c r="H62" s="45">
        <v>187094.73</v>
      </c>
    </row>
    <row r="63" spans="1:8" s="14" customFormat="1" ht="31.5" x14ac:dyDescent="0.25">
      <c r="A63" s="17">
        <v>1</v>
      </c>
      <c r="B63" s="30">
        <v>935</v>
      </c>
      <c r="C63" s="37" t="s">
        <v>32</v>
      </c>
      <c r="D63" s="32" t="s">
        <v>103</v>
      </c>
      <c r="E63" s="32" t="s">
        <v>89</v>
      </c>
      <c r="F63" s="32"/>
      <c r="G63" s="32"/>
      <c r="H63" s="44">
        <f>SUMIFS(H64:H1036,$B64:$B1036,$B64,$D64:$D1036,$D64,$E64:$E1036,$E64)/2</f>
        <v>1623400</v>
      </c>
    </row>
    <row r="64" spans="1:8" s="14" customFormat="1" ht="63" x14ac:dyDescent="0.25">
      <c r="A64" s="16">
        <v>2</v>
      </c>
      <c r="B64" s="30">
        <v>935</v>
      </c>
      <c r="C64" s="37" t="s">
        <v>152</v>
      </c>
      <c r="D64" s="32" t="s">
        <v>103</v>
      </c>
      <c r="E64" s="32" t="s">
        <v>89</v>
      </c>
      <c r="F64" s="32" t="s">
        <v>33</v>
      </c>
      <c r="G64" s="32"/>
      <c r="H64" s="44">
        <f>SUMIFS(H65:H1033,$B65:$B1033,$B64,$D65:$D1033,$D65,$E65:$E1033,$E65,$F65:$F1033,$F65)</f>
        <v>0</v>
      </c>
    </row>
    <row r="65" spans="1:8" s="14" customFormat="1" ht="47.25" x14ac:dyDescent="0.25">
      <c r="A65" s="18">
        <v>3</v>
      </c>
      <c r="B65" s="30">
        <v>935</v>
      </c>
      <c r="C65" s="37" t="s">
        <v>13</v>
      </c>
      <c r="D65" s="32" t="s">
        <v>103</v>
      </c>
      <c r="E65" s="32" t="s">
        <v>89</v>
      </c>
      <c r="F65" s="32" t="s">
        <v>33</v>
      </c>
      <c r="G65" s="32" t="s">
        <v>92</v>
      </c>
      <c r="H65" s="45">
        <v>0</v>
      </c>
    </row>
    <row r="66" spans="1:8" s="14" customFormat="1" ht="15.75" x14ac:dyDescent="0.25">
      <c r="A66" s="18">
        <v>3</v>
      </c>
      <c r="B66" s="30">
        <v>935</v>
      </c>
      <c r="C66" s="37" t="s">
        <v>55</v>
      </c>
      <c r="D66" s="32" t="s">
        <v>103</v>
      </c>
      <c r="E66" s="32" t="s">
        <v>89</v>
      </c>
      <c r="F66" s="32" t="s">
        <v>33</v>
      </c>
      <c r="G66" s="32" t="s">
        <v>110</v>
      </c>
      <c r="H66" s="45">
        <v>0</v>
      </c>
    </row>
    <row r="67" spans="1:8" s="14" customFormat="1" ht="94.5" x14ac:dyDescent="0.25">
      <c r="A67" s="16">
        <v>2</v>
      </c>
      <c r="B67" s="30">
        <v>935</v>
      </c>
      <c r="C67" s="37" t="s">
        <v>34</v>
      </c>
      <c r="D67" s="32" t="s">
        <v>103</v>
      </c>
      <c r="E67" s="32" t="s">
        <v>89</v>
      </c>
      <c r="F67" s="32" t="s">
        <v>35</v>
      </c>
      <c r="G67" s="32"/>
      <c r="H67" s="44">
        <f>SUMIFS(H68:H1035,$B68:$B1035,$B67,$D68:$D1035,$D68,$E68:$E1035,$E68,$F68:$F1035,$F68)</f>
        <v>1623400</v>
      </c>
    </row>
    <row r="68" spans="1:8" s="14" customFormat="1" ht="47.25" x14ac:dyDescent="0.25">
      <c r="A68" s="18">
        <v>3</v>
      </c>
      <c r="B68" s="30">
        <v>935</v>
      </c>
      <c r="C68" s="37" t="s">
        <v>67</v>
      </c>
      <c r="D68" s="32" t="s">
        <v>103</v>
      </c>
      <c r="E68" s="32" t="s">
        <v>89</v>
      </c>
      <c r="F68" s="32" t="s">
        <v>35</v>
      </c>
      <c r="G68" s="32" t="s">
        <v>112</v>
      </c>
      <c r="H68" s="45">
        <v>1623400</v>
      </c>
    </row>
    <row r="69" spans="1:8" s="14" customFormat="1" ht="15.75" x14ac:dyDescent="0.25">
      <c r="A69" s="17">
        <v>1</v>
      </c>
      <c r="B69" s="30">
        <v>935</v>
      </c>
      <c r="C69" s="37" t="s">
        <v>36</v>
      </c>
      <c r="D69" s="32" t="s">
        <v>104</v>
      </c>
      <c r="E69" s="32" t="s">
        <v>88</v>
      </c>
      <c r="F69" s="32" t="s">
        <v>8</v>
      </c>
      <c r="G69" s="32" t="s">
        <v>90</v>
      </c>
      <c r="H69" s="44">
        <f>SUMIFS(H70:H1077,$B70:$B1077,$B70,$D70:$D1077,$D70,$E70:$E1077,$E70)/2</f>
        <v>1394144</v>
      </c>
    </row>
    <row r="70" spans="1:8" s="14" customFormat="1" ht="51" customHeight="1" x14ac:dyDescent="0.25">
      <c r="A70" s="13">
        <v>2</v>
      </c>
      <c r="B70" s="30">
        <v>935</v>
      </c>
      <c r="C70" s="37" t="s">
        <v>160</v>
      </c>
      <c r="D70" s="32" t="s">
        <v>104</v>
      </c>
      <c r="E70" s="32" t="s">
        <v>88</v>
      </c>
      <c r="F70" s="32" t="s">
        <v>37</v>
      </c>
      <c r="G70" s="32"/>
      <c r="H70" s="44">
        <f>SUMIFS(H71:H1047,$B71:$B1047,$B70,$D71:$D1047,$D71,$E71:$E1047,$E71,$F71:$F1047,$F71)</f>
        <v>1394144</v>
      </c>
    </row>
    <row r="71" spans="1:8" s="14" customFormat="1" ht="31.5" x14ac:dyDescent="0.25">
      <c r="A71" s="18">
        <v>3</v>
      </c>
      <c r="B71" s="30">
        <v>935</v>
      </c>
      <c r="C71" s="37" t="s">
        <v>28</v>
      </c>
      <c r="D71" s="32" t="s">
        <v>104</v>
      </c>
      <c r="E71" s="32" t="s">
        <v>88</v>
      </c>
      <c r="F71" s="32" t="s">
        <v>37</v>
      </c>
      <c r="G71" s="32" t="s">
        <v>101</v>
      </c>
      <c r="H71" s="45">
        <v>1826</v>
      </c>
    </row>
    <row r="72" spans="1:8" s="14" customFormat="1" ht="15.75" x14ac:dyDescent="0.25">
      <c r="A72" s="18">
        <v>3</v>
      </c>
      <c r="B72" s="30">
        <v>935</v>
      </c>
      <c r="C72" s="37" t="s">
        <v>55</v>
      </c>
      <c r="D72" s="32" t="s">
        <v>104</v>
      </c>
      <c r="E72" s="32" t="s">
        <v>88</v>
      </c>
      <c r="F72" s="32" t="s">
        <v>37</v>
      </c>
      <c r="G72" s="32" t="s">
        <v>110</v>
      </c>
      <c r="H72" s="45">
        <v>1392318</v>
      </c>
    </row>
    <row r="73" spans="1:8" s="14" customFormat="1" ht="33.6" customHeight="1" x14ac:dyDescent="0.25">
      <c r="A73" s="17">
        <v>0</v>
      </c>
      <c r="B73" s="28">
        <v>943</v>
      </c>
      <c r="C73" s="29" t="s">
        <v>40</v>
      </c>
      <c r="D73" s="38"/>
      <c r="E73" s="38"/>
      <c r="F73" s="38"/>
      <c r="G73" s="38"/>
      <c r="H73" s="43">
        <f>SUMIFS(H74:H1060,$B74:$B1060,$B74)/3</f>
        <v>3880865.4499999993</v>
      </c>
    </row>
    <row r="74" spans="1:8" s="14" customFormat="1" ht="15.75" x14ac:dyDescent="0.25">
      <c r="A74" s="15">
        <v>1</v>
      </c>
      <c r="B74" s="30">
        <v>943</v>
      </c>
      <c r="C74" s="37" t="s">
        <v>38</v>
      </c>
      <c r="D74" s="32" t="s">
        <v>103</v>
      </c>
      <c r="E74" s="32" t="s">
        <v>105</v>
      </c>
      <c r="F74" s="32" t="s">
        <v>8</v>
      </c>
      <c r="G74" s="32" t="s">
        <v>90</v>
      </c>
      <c r="H74" s="44">
        <f>SUMIFS(H75:H1055,$B75:$B1055,$B75,$D75:$D1055,$D75,$E75:$E1055,$E75)/2</f>
        <v>2675500</v>
      </c>
    </row>
    <row r="75" spans="1:8" s="14" customFormat="1" ht="63" x14ac:dyDescent="0.25">
      <c r="A75" s="16">
        <v>2</v>
      </c>
      <c r="B75" s="30">
        <v>943</v>
      </c>
      <c r="C75" s="37" t="s">
        <v>134</v>
      </c>
      <c r="D75" s="32" t="s">
        <v>103</v>
      </c>
      <c r="E75" s="32" t="s">
        <v>105</v>
      </c>
      <c r="F75" s="32" t="s">
        <v>11</v>
      </c>
      <c r="G75" s="32"/>
      <c r="H75" s="44">
        <f>SUMIFS(H76:H1052,$B76:$B1052,$B75,$D76:$D1052,$D76,$E76:$E1052,$E76,$F76:$F1052,$F76)</f>
        <v>2675500</v>
      </c>
    </row>
    <row r="76" spans="1:8" s="14" customFormat="1" ht="31.5" x14ac:dyDescent="0.25">
      <c r="A76" s="18">
        <v>3</v>
      </c>
      <c r="B76" s="30">
        <v>943</v>
      </c>
      <c r="C76" s="37" t="s">
        <v>24</v>
      </c>
      <c r="D76" s="32" t="s">
        <v>103</v>
      </c>
      <c r="E76" s="32" t="s">
        <v>105</v>
      </c>
      <c r="F76" s="32" t="s">
        <v>11</v>
      </c>
      <c r="G76" s="32" t="s">
        <v>99</v>
      </c>
      <c r="H76" s="45">
        <v>2675500</v>
      </c>
    </row>
    <row r="77" spans="1:8" s="14" customFormat="1" ht="31.5" x14ac:dyDescent="0.25">
      <c r="A77" s="17">
        <v>1</v>
      </c>
      <c r="B77" s="30">
        <v>943</v>
      </c>
      <c r="C77" s="37" t="s">
        <v>32</v>
      </c>
      <c r="D77" s="32" t="s">
        <v>103</v>
      </c>
      <c r="E77" s="32" t="s">
        <v>89</v>
      </c>
      <c r="F77" s="32"/>
      <c r="G77" s="32"/>
      <c r="H77" s="44">
        <f>SUMIFS(H78:H1058,$B78:$B1058,$B78,$D78:$D1058,$D78,$E78:$E1058,$E78)/2</f>
        <v>1205365.4500000002</v>
      </c>
    </row>
    <row r="78" spans="1:8" s="14" customFormat="1" ht="63" x14ac:dyDescent="0.25">
      <c r="A78" s="17">
        <v>2</v>
      </c>
      <c r="B78" s="30">
        <v>943</v>
      </c>
      <c r="C78" s="37" t="s">
        <v>134</v>
      </c>
      <c r="D78" s="32" t="s">
        <v>103</v>
      </c>
      <c r="E78" s="32" t="s">
        <v>89</v>
      </c>
      <c r="F78" s="32" t="s">
        <v>11</v>
      </c>
      <c r="G78" s="32"/>
      <c r="H78" s="44">
        <f>SUMIFS(H79:H1055,$B79:$B1055,$B78,$D79:$D1055,$D79,$E79:$E1055,$E79,$F79:$F1055,$F79)</f>
        <v>1205365.45</v>
      </c>
    </row>
    <row r="79" spans="1:8" s="14" customFormat="1" ht="31.5" x14ac:dyDescent="0.25">
      <c r="A79" s="18">
        <v>3</v>
      </c>
      <c r="B79" s="30">
        <v>943</v>
      </c>
      <c r="C79" s="37" t="s">
        <v>28</v>
      </c>
      <c r="D79" s="32" t="s">
        <v>103</v>
      </c>
      <c r="E79" s="32" t="s">
        <v>89</v>
      </c>
      <c r="F79" s="32" t="s">
        <v>11</v>
      </c>
      <c r="G79" s="32" t="s">
        <v>101</v>
      </c>
      <c r="H79" s="45">
        <v>1131572.54</v>
      </c>
    </row>
    <row r="80" spans="1:8" s="14" customFormat="1" ht="47.25" x14ac:dyDescent="0.25">
      <c r="A80" s="18">
        <v>3</v>
      </c>
      <c r="B80" s="30">
        <v>943</v>
      </c>
      <c r="C80" s="37" t="s">
        <v>13</v>
      </c>
      <c r="D80" s="32" t="s">
        <v>103</v>
      </c>
      <c r="E80" s="32" t="s">
        <v>89</v>
      </c>
      <c r="F80" s="32" t="s">
        <v>11</v>
      </c>
      <c r="G80" s="32" t="s">
        <v>92</v>
      </c>
      <c r="H80" s="45">
        <v>73792.91</v>
      </c>
    </row>
    <row r="81" spans="1:8" s="14" customFormat="1" ht="15.75" x14ac:dyDescent="0.25">
      <c r="A81" s="18">
        <v>3</v>
      </c>
      <c r="B81" s="30">
        <v>943</v>
      </c>
      <c r="C81" s="37" t="s">
        <v>14</v>
      </c>
      <c r="D81" s="32" t="s">
        <v>103</v>
      </c>
      <c r="E81" s="32" t="s">
        <v>89</v>
      </c>
      <c r="F81" s="32" t="s">
        <v>11</v>
      </c>
      <c r="G81" s="32" t="s">
        <v>93</v>
      </c>
      <c r="H81" s="45">
        <v>0</v>
      </c>
    </row>
    <row r="82" spans="1:8" s="14" customFormat="1" ht="47.25" x14ac:dyDescent="0.25">
      <c r="A82" s="17">
        <v>0</v>
      </c>
      <c r="B82" s="28">
        <v>950</v>
      </c>
      <c r="C82" s="29" t="s">
        <v>42</v>
      </c>
      <c r="D82" s="38"/>
      <c r="E82" s="38"/>
      <c r="F82" s="38"/>
      <c r="G82" s="38"/>
      <c r="H82" s="43">
        <f>SUMIFS(H83:H1069,$B83:$B1069,$B83)/3</f>
        <v>12087837.789999999</v>
      </c>
    </row>
    <row r="83" spans="1:8" s="14" customFormat="1" ht="63" x14ac:dyDescent="0.25">
      <c r="A83" s="16">
        <v>1</v>
      </c>
      <c r="B83" s="30">
        <v>950</v>
      </c>
      <c r="C83" s="37" t="s">
        <v>43</v>
      </c>
      <c r="D83" s="32" t="s">
        <v>88</v>
      </c>
      <c r="E83" s="32" t="s">
        <v>105</v>
      </c>
      <c r="F83" s="32" t="s">
        <v>8</v>
      </c>
      <c r="G83" s="32" t="s">
        <v>90</v>
      </c>
      <c r="H83" s="44">
        <f>SUMIFS(H84:H1064,$B84:$B1064,$B84,$D84:$D1064,$D84,$E84:$E1064,$E84)/2</f>
        <v>2081093.1</v>
      </c>
    </row>
    <row r="84" spans="1:8" s="14" customFormat="1" ht="63" x14ac:dyDescent="0.25">
      <c r="A84" s="17">
        <v>2</v>
      </c>
      <c r="B84" s="30">
        <v>950</v>
      </c>
      <c r="C84" s="34" t="s">
        <v>158</v>
      </c>
      <c r="D84" s="32" t="s">
        <v>88</v>
      </c>
      <c r="E84" s="32" t="s">
        <v>105</v>
      </c>
      <c r="F84" s="32" t="s">
        <v>16</v>
      </c>
      <c r="G84" s="32" t="s">
        <v>90</v>
      </c>
      <c r="H84" s="44">
        <f>SUMIFS(H85:H1063,$B85:$B1063,$B84,$D85:$D1063,$D85,$E85:$E1063,$E85,$F85:$F1063,$F85)</f>
        <v>108730</v>
      </c>
    </row>
    <row r="85" spans="1:8" s="14" customFormat="1" ht="47.25" x14ac:dyDescent="0.25">
      <c r="A85" s="18">
        <v>3</v>
      </c>
      <c r="B85" s="30">
        <v>950</v>
      </c>
      <c r="C85" s="37" t="s">
        <v>13</v>
      </c>
      <c r="D85" s="32" t="s">
        <v>88</v>
      </c>
      <c r="E85" s="32" t="s">
        <v>105</v>
      </c>
      <c r="F85" s="32" t="s">
        <v>16</v>
      </c>
      <c r="G85" s="32" t="s">
        <v>92</v>
      </c>
      <c r="H85" s="45">
        <v>108730</v>
      </c>
    </row>
    <row r="86" spans="1:8" s="14" customFormat="1" ht="52.9" customHeight="1" x14ac:dyDescent="0.25">
      <c r="A86" s="17">
        <v>2</v>
      </c>
      <c r="B86" s="30">
        <v>950</v>
      </c>
      <c r="C86" s="34" t="s">
        <v>174</v>
      </c>
      <c r="D86" s="32" t="s">
        <v>88</v>
      </c>
      <c r="E86" s="32" t="s">
        <v>105</v>
      </c>
      <c r="F86" s="32" t="s">
        <v>51</v>
      </c>
      <c r="G86" s="32" t="s">
        <v>90</v>
      </c>
      <c r="H86" s="44">
        <f>SUMIFS(H87:H1066,$B87:$B1066,$B86,$D87:$D1066,$D87,$E87:$E1066,$E87,$F87:$F1066,$F87)</f>
        <v>11297</v>
      </c>
    </row>
    <row r="87" spans="1:8" s="14" customFormat="1" ht="47.25" x14ac:dyDescent="0.25">
      <c r="A87" s="18">
        <v>3</v>
      </c>
      <c r="B87" s="30">
        <v>950</v>
      </c>
      <c r="C87" s="37" t="s">
        <v>13</v>
      </c>
      <c r="D87" s="32" t="s">
        <v>88</v>
      </c>
      <c r="E87" s="32" t="s">
        <v>105</v>
      </c>
      <c r="F87" s="32" t="s">
        <v>51</v>
      </c>
      <c r="G87" s="32" t="s">
        <v>92</v>
      </c>
      <c r="H87" s="45">
        <v>11297</v>
      </c>
    </row>
    <row r="88" spans="1:8" s="14" customFormat="1" ht="63.6" customHeight="1" x14ac:dyDescent="0.25">
      <c r="A88" s="17">
        <v>2</v>
      </c>
      <c r="B88" s="30">
        <v>950</v>
      </c>
      <c r="C88" s="37" t="s">
        <v>10</v>
      </c>
      <c r="D88" s="32" t="s">
        <v>88</v>
      </c>
      <c r="E88" s="32" t="s">
        <v>105</v>
      </c>
      <c r="F88" s="32" t="s">
        <v>132</v>
      </c>
      <c r="G88" s="32" t="s">
        <v>90</v>
      </c>
      <c r="H88" s="44">
        <f>SUMIFS(H89:H1066,$B89:$B1066,$B88,$D89:$D1066,$D89,$E89:$E1066,$E89,$F89:$F1066,$F89)</f>
        <v>1961066.1</v>
      </c>
    </row>
    <row r="89" spans="1:8" s="14" customFormat="1" ht="33" customHeight="1" x14ac:dyDescent="0.25">
      <c r="A89" s="18">
        <v>3</v>
      </c>
      <c r="B89" s="30">
        <v>950</v>
      </c>
      <c r="C89" s="37" t="s">
        <v>12</v>
      </c>
      <c r="D89" s="32" t="s">
        <v>88</v>
      </c>
      <c r="E89" s="32" t="s">
        <v>105</v>
      </c>
      <c r="F89" s="32" t="s">
        <v>132</v>
      </c>
      <c r="G89" s="32" t="s">
        <v>91</v>
      </c>
      <c r="H89" s="45">
        <v>1782907.05</v>
      </c>
    </row>
    <row r="90" spans="1:8" s="14" customFormat="1" ht="15" customHeight="1" x14ac:dyDescent="0.25">
      <c r="A90" s="18">
        <v>3</v>
      </c>
      <c r="B90" s="30">
        <v>950</v>
      </c>
      <c r="C90" s="37" t="s">
        <v>13</v>
      </c>
      <c r="D90" s="32" t="s">
        <v>88</v>
      </c>
      <c r="E90" s="32" t="s">
        <v>105</v>
      </c>
      <c r="F90" s="32" t="s">
        <v>132</v>
      </c>
      <c r="G90" s="32" t="s">
        <v>92</v>
      </c>
      <c r="H90" s="45">
        <v>155833.76999999999</v>
      </c>
    </row>
    <row r="91" spans="1:8" s="14" customFormat="1" ht="31.5" x14ac:dyDescent="0.25">
      <c r="A91" s="18">
        <v>3</v>
      </c>
      <c r="B91" s="30">
        <v>950</v>
      </c>
      <c r="C91" s="37" t="s">
        <v>24</v>
      </c>
      <c r="D91" s="32" t="s">
        <v>88</v>
      </c>
      <c r="E91" s="32" t="s">
        <v>105</v>
      </c>
      <c r="F91" s="32" t="s">
        <v>132</v>
      </c>
      <c r="G91" s="32" t="s">
        <v>99</v>
      </c>
      <c r="H91" s="45">
        <v>22325.279999999999</v>
      </c>
    </row>
    <row r="92" spans="1:8" s="14" customFormat="1" ht="15.75" x14ac:dyDescent="0.25">
      <c r="A92" s="18">
        <v>3</v>
      </c>
      <c r="B92" s="30">
        <v>950</v>
      </c>
      <c r="C92" s="37" t="s">
        <v>14</v>
      </c>
      <c r="D92" s="32" t="s">
        <v>88</v>
      </c>
      <c r="E92" s="32" t="s">
        <v>105</v>
      </c>
      <c r="F92" s="32" t="s">
        <v>132</v>
      </c>
      <c r="G92" s="32" t="s">
        <v>93</v>
      </c>
      <c r="H92" s="45">
        <v>0</v>
      </c>
    </row>
    <row r="93" spans="1:8" s="14" customFormat="1" ht="15.75" x14ac:dyDescent="0.25">
      <c r="A93" s="15">
        <v>1</v>
      </c>
      <c r="B93" s="30">
        <v>950</v>
      </c>
      <c r="C93" s="37" t="s">
        <v>15</v>
      </c>
      <c r="D93" s="32" t="s">
        <v>88</v>
      </c>
      <c r="E93" s="32" t="s">
        <v>94</v>
      </c>
      <c r="F93" s="32"/>
      <c r="G93" s="32"/>
      <c r="H93" s="44">
        <f>SUMIFS(H94:H1071,$B94:$B1071,$B94,$D94:$D1071,$D94,$E94:$E1071,$E94)/2</f>
        <v>191359.85</v>
      </c>
    </row>
    <row r="94" spans="1:8" s="14" customFormat="1" ht="63" x14ac:dyDescent="0.25">
      <c r="A94" s="16">
        <v>2</v>
      </c>
      <c r="B94" s="30">
        <v>950</v>
      </c>
      <c r="C94" s="37" t="s">
        <v>154</v>
      </c>
      <c r="D94" s="32" t="s">
        <v>88</v>
      </c>
      <c r="E94" s="32" t="s">
        <v>94</v>
      </c>
      <c r="F94" s="32" t="s">
        <v>59</v>
      </c>
      <c r="G94" s="32" t="s">
        <v>90</v>
      </c>
      <c r="H94" s="44">
        <f>SUMIFS(H95:H1068,$B95:$B1068,$B94,$D95:$D1068,$D95,$E95:$E1068,$E95,$F95:$F1068,$F95)</f>
        <v>191359.85</v>
      </c>
    </row>
    <row r="95" spans="1:8" s="14" customFormat="1" ht="47.25" x14ac:dyDescent="0.25">
      <c r="A95" s="18">
        <v>3</v>
      </c>
      <c r="B95" s="30">
        <v>950</v>
      </c>
      <c r="C95" s="37" t="s">
        <v>13</v>
      </c>
      <c r="D95" s="32" t="s">
        <v>88</v>
      </c>
      <c r="E95" s="32" t="s">
        <v>94</v>
      </c>
      <c r="F95" s="32" t="s">
        <v>59</v>
      </c>
      <c r="G95" s="32" t="s">
        <v>92</v>
      </c>
      <c r="H95" s="45">
        <v>191359.85</v>
      </c>
    </row>
    <row r="96" spans="1:8" s="14" customFormat="1" ht="47.25" x14ac:dyDescent="0.25">
      <c r="A96" s="15">
        <v>1</v>
      </c>
      <c r="B96" s="30">
        <v>950</v>
      </c>
      <c r="C96" s="37" t="s">
        <v>45</v>
      </c>
      <c r="D96" s="32" t="s">
        <v>97</v>
      </c>
      <c r="E96" s="32" t="s">
        <v>95</v>
      </c>
      <c r="F96" s="32"/>
      <c r="G96" s="32"/>
      <c r="H96" s="44">
        <f>SUMIFS(H97:H1074,$B97:$B1074,$B97,$D97:$D1074,$D97,$E97:$E1074,$E97)/2</f>
        <v>0</v>
      </c>
    </row>
    <row r="97" spans="1:8" s="14" customFormat="1" ht="63" x14ac:dyDescent="0.25">
      <c r="A97" s="16">
        <v>2</v>
      </c>
      <c r="B97" s="30">
        <v>950</v>
      </c>
      <c r="C97" s="37" t="s">
        <v>188</v>
      </c>
      <c r="D97" s="32" t="s">
        <v>97</v>
      </c>
      <c r="E97" s="32" t="s">
        <v>95</v>
      </c>
      <c r="F97" s="32" t="s">
        <v>184</v>
      </c>
      <c r="G97" s="32"/>
      <c r="H97" s="44">
        <f>SUMIFS(H98:H1074,$B98:$B1074,$B97,$D98:$D1074,$D98,$E98:$E1074,$E98,$F98:$F1074,$F98)</f>
        <v>0</v>
      </c>
    </row>
    <row r="98" spans="1:8" s="14" customFormat="1" ht="47.25" x14ac:dyDescent="0.25">
      <c r="A98" s="18">
        <v>3</v>
      </c>
      <c r="B98" s="30">
        <v>950</v>
      </c>
      <c r="C98" s="37" t="s">
        <v>13</v>
      </c>
      <c r="D98" s="32" t="s">
        <v>97</v>
      </c>
      <c r="E98" s="32" t="s">
        <v>95</v>
      </c>
      <c r="F98" s="32" t="s">
        <v>184</v>
      </c>
      <c r="G98" s="32" t="s">
        <v>92</v>
      </c>
      <c r="H98" s="45">
        <v>0</v>
      </c>
    </row>
    <row r="99" spans="1:8" s="14" customFormat="1" ht="31.5" x14ac:dyDescent="0.25">
      <c r="A99" s="15">
        <v>1</v>
      </c>
      <c r="B99" s="30">
        <v>950</v>
      </c>
      <c r="C99" s="37" t="s">
        <v>46</v>
      </c>
      <c r="D99" s="32" t="s">
        <v>105</v>
      </c>
      <c r="E99" s="32" t="s">
        <v>106</v>
      </c>
      <c r="F99" s="32"/>
      <c r="G99" s="32"/>
      <c r="H99" s="44">
        <f>SUMIFS(H100:H1081,$B100:$B1081,$B100,$D100:$D1081,$D100,$E100:$E1081,$E100)/2</f>
        <v>0</v>
      </c>
    </row>
    <row r="100" spans="1:8" s="14" customFormat="1" ht="63" x14ac:dyDescent="0.25">
      <c r="A100" s="16">
        <v>2</v>
      </c>
      <c r="B100" s="30">
        <v>950</v>
      </c>
      <c r="C100" s="37" t="s">
        <v>180</v>
      </c>
      <c r="D100" s="32" t="s">
        <v>105</v>
      </c>
      <c r="E100" s="32" t="s">
        <v>106</v>
      </c>
      <c r="F100" s="32" t="s">
        <v>59</v>
      </c>
      <c r="G100" s="32"/>
      <c r="H100" s="44">
        <f>SUMIFS(H101:H1081,$B101:$B1081,$B100,$D101:$D1081,$D101,$E101:$E1081,$E101,$F101:$F1081,$F101)</f>
        <v>0</v>
      </c>
    </row>
    <row r="101" spans="1:8" s="14" customFormat="1" ht="47.25" x14ac:dyDescent="0.25">
      <c r="A101" s="18">
        <v>3</v>
      </c>
      <c r="B101" s="30">
        <v>950</v>
      </c>
      <c r="C101" s="37" t="s">
        <v>13</v>
      </c>
      <c r="D101" s="32" t="s">
        <v>105</v>
      </c>
      <c r="E101" s="32" t="s">
        <v>106</v>
      </c>
      <c r="F101" s="32" t="s">
        <v>59</v>
      </c>
      <c r="G101" s="32" t="s">
        <v>92</v>
      </c>
      <c r="H101" s="45">
        <v>0</v>
      </c>
    </row>
    <row r="102" spans="1:8" s="14" customFormat="1" ht="15.75" x14ac:dyDescent="0.25">
      <c r="A102" s="16">
        <v>1</v>
      </c>
      <c r="B102" s="30">
        <v>950</v>
      </c>
      <c r="C102" s="37" t="s">
        <v>47</v>
      </c>
      <c r="D102" s="32" t="s">
        <v>100</v>
      </c>
      <c r="E102" s="32" t="s">
        <v>107</v>
      </c>
      <c r="F102" s="32"/>
      <c r="G102" s="32"/>
      <c r="H102" s="44">
        <f>SUMIFS(H103:H1080,$B103:$B1080,$B103,$D103:$D1080,$D103,$E103:$E1080,$E103)/2</f>
        <v>9815384.8399999999</v>
      </c>
    </row>
    <row r="103" spans="1:8" s="14" customFormat="1" ht="63" x14ac:dyDescent="0.25">
      <c r="A103" s="17">
        <v>2</v>
      </c>
      <c r="B103" s="30">
        <v>950</v>
      </c>
      <c r="C103" s="40" t="s">
        <v>153</v>
      </c>
      <c r="D103" s="32" t="s">
        <v>100</v>
      </c>
      <c r="E103" s="32" t="s">
        <v>107</v>
      </c>
      <c r="F103" s="32" t="s">
        <v>48</v>
      </c>
      <c r="G103" s="32"/>
      <c r="H103" s="44">
        <f>SUMIFS(H104:H1077,$B104:$B1077,$B103,$D104:$D1077,$D104,$E104:$E1077,$E104,$F104:$F1077,$F104)</f>
        <v>0</v>
      </c>
    </row>
    <row r="104" spans="1:8" s="14" customFormat="1" ht="47.25" x14ac:dyDescent="0.25">
      <c r="A104" s="18">
        <v>3</v>
      </c>
      <c r="B104" s="30">
        <v>950</v>
      </c>
      <c r="C104" s="37" t="s">
        <v>13</v>
      </c>
      <c r="D104" s="32" t="s">
        <v>100</v>
      </c>
      <c r="E104" s="32" t="s">
        <v>107</v>
      </c>
      <c r="F104" s="32" t="s">
        <v>48</v>
      </c>
      <c r="G104" s="32" t="s">
        <v>92</v>
      </c>
      <c r="H104" s="45">
        <v>0</v>
      </c>
    </row>
    <row r="105" spans="1:8" s="14" customFormat="1" ht="63" x14ac:dyDescent="0.25">
      <c r="A105" s="15">
        <v>2</v>
      </c>
      <c r="B105" s="30">
        <v>950</v>
      </c>
      <c r="C105" s="37" t="s">
        <v>154</v>
      </c>
      <c r="D105" s="32" t="s">
        <v>100</v>
      </c>
      <c r="E105" s="32" t="s">
        <v>107</v>
      </c>
      <c r="F105" s="32" t="s">
        <v>59</v>
      </c>
      <c r="G105" s="32"/>
      <c r="H105" s="44">
        <f>SUMIFS(H106:H1079,$B106:$B1079,$B105,$D106:$D1079,$D106,$E106:$E1079,$E106,$F106:$F1079,$F106)</f>
        <v>9815384.8399999999</v>
      </c>
    </row>
    <row r="106" spans="1:8" s="14" customFormat="1" ht="47.25" x14ac:dyDescent="0.25">
      <c r="A106" s="18">
        <v>3</v>
      </c>
      <c r="B106" s="30">
        <v>950</v>
      </c>
      <c r="C106" s="37" t="s">
        <v>13</v>
      </c>
      <c r="D106" s="32" t="s">
        <v>100</v>
      </c>
      <c r="E106" s="32" t="s">
        <v>107</v>
      </c>
      <c r="F106" s="32" t="s">
        <v>59</v>
      </c>
      <c r="G106" s="32" t="s">
        <v>92</v>
      </c>
      <c r="H106" s="45">
        <v>9815384.8399999999</v>
      </c>
    </row>
    <row r="107" spans="1:8" s="14" customFormat="1" ht="31.5" x14ac:dyDescent="0.25">
      <c r="A107" s="17">
        <v>0</v>
      </c>
      <c r="B107" s="28">
        <v>955</v>
      </c>
      <c r="C107" s="29" t="s">
        <v>49</v>
      </c>
      <c r="D107" s="38" t="s">
        <v>90</v>
      </c>
      <c r="E107" s="38" t="s">
        <v>90</v>
      </c>
      <c r="F107" s="38" t="s">
        <v>8</v>
      </c>
      <c r="G107" s="38" t="s">
        <v>90</v>
      </c>
      <c r="H107" s="43">
        <f>SUMIFS(H108:H1094,$B108:$B1094,$B108)/3</f>
        <v>135179680.65999997</v>
      </c>
    </row>
    <row r="108" spans="1:8" s="14" customFormat="1" ht="47.25" x14ac:dyDescent="0.25">
      <c r="A108" s="15">
        <v>1</v>
      </c>
      <c r="B108" s="30">
        <v>955</v>
      </c>
      <c r="C108" s="37" t="s">
        <v>50</v>
      </c>
      <c r="D108" s="32" t="s">
        <v>88</v>
      </c>
      <c r="E108" s="32" t="s">
        <v>107</v>
      </c>
      <c r="F108" s="32" t="s">
        <v>8</v>
      </c>
      <c r="G108" s="32" t="s">
        <v>90</v>
      </c>
      <c r="H108" s="44">
        <f>SUMIFS(H109:H1089,$B109:$B1089,$B109,$D109:$D1089,$D109,$E109:$E1089,$E109)/2</f>
        <v>1136209.67</v>
      </c>
    </row>
    <row r="109" spans="1:8" s="14" customFormat="1" ht="63" x14ac:dyDescent="0.25">
      <c r="A109" s="16">
        <v>2</v>
      </c>
      <c r="B109" s="30">
        <v>955</v>
      </c>
      <c r="C109" s="37" t="s">
        <v>10</v>
      </c>
      <c r="D109" s="32" t="s">
        <v>88</v>
      </c>
      <c r="E109" s="32" t="s">
        <v>107</v>
      </c>
      <c r="F109" s="32" t="s">
        <v>132</v>
      </c>
      <c r="G109" s="32" t="s">
        <v>90</v>
      </c>
      <c r="H109" s="44">
        <f>SUMIFS(H110:H1086,$B110:$B1086,$B109,$D110:$D1086,$D110,$E110:$E1086,$E110,$F110:$F1086,$F110)</f>
        <v>1136209.67</v>
      </c>
    </row>
    <row r="110" spans="1:8" s="14" customFormat="1" ht="31.5" x14ac:dyDescent="0.25">
      <c r="A110" s="18">
        <v>3</v>
      </c>
      <c r="B110" s="30">
        <v>955</v>
      </c>
      <c r="C110" s="37" t="s">
        <v>12</v>
      </c>
      <c r="D110" s="32" t="s">
        <v>88</v>
      </c>
      <c r="E110" s="32" t="s">
        <v>107</v>
      </c>
      <c r="F110" s="32" t="s">
        <v>132</v>
      </c>
      <c r="G110" s="32" t="s">
        <v>91</v>
      </c>
      <c r="H110" s="45">
        <v>1136209.67</v>
      </c>
    </row>
    <row r="111" spans="1:8" s="14" customFormat="1" ht="63" x14ac:dyDescent="0.25">
      <c r="A111" s="16">
        <v>1</v>
      </c>
      <c r="B111" s="30">
        <v>955</v>
      </c>
      <c r="C111" s="37" t="s">
        <v>43</v>
      </c>
      <c r="D111" s="32" t="s">
        <v>88</v>
      </c>
      <c r="E111" s="32" t="s">
        <v>105</v>
      </c>
      <c r="F111" s="32" t="s">
        <v>8</v>
      </c>
      <c r="G111" s="32" t="s">
        <v>90</v>
      </c>
      <c r="H111" s="44">
        <f>SUMIFS(H112:H1090,$B112:$B1090,$B112,$D112:$D1090,$D112,$E112:$E1090,$E112)/2</f>
        <v>11448667.589999998</v>
      </c>
    </row>
    <row r="112" spans="1:8" s="14" customFormat="1" ht="63" x14ac:dyDescent="0.25">
      <c r="A112" s="17">
        <v>2</v>
      </c>
      <c r="B112" s="30">
        <v>955</v>
      </c>
      <c r="C112" s="34" t="s">
        <v>158</v>
      </c>
      <c r="D112" s="32" t="s">
        <v>88</v>
      </c>
      <c r="E112" s="32" t="s">
        <v>105</v>
      </c>
      <c r="F112" s="32" t="s">
        <v>16</v>
      </c>
      <c r="G112" s="32" t="s">
        <v>90</v>
      </c>
      <c r="H112" s="44">
        <f>SUMIFS(H113:H1085,$B113:$B1085,$B112,$D113:$D1085,$D113,$E113:$E1085,$E113,$F113:$F1085,$F113)</f>
        <v>270565.5</v>
      </c>
    </row>
    <row r="113" spans="1:8" s="14" customFormat="1" ht="47.25" x14ac:dyDescent="0.25">
      <c r="A113" s="18">
        <v>3</v>
      </c>
      <c r="B113" s="30">
        <v>955</v>
      </c>
      <c r="C113" s="31" t="s">
        <v>13</v>
      </c>
      <c r="D113" s="32" t="s">
        <v>88</v>
      </c>
      <c r="E113" s="32" t="s">
        <v>105</v>
      </c>
      <c r="F113" s="32" t="s">
        <v>16</v>
      </c>
      <c r="G113" s="32" t="s">
        <v>92</v>
      </c>
      <c r="H113" s="45">
        <v>270565.5</v>
      </c>
    </row>
    <row r="114" spans="1:8" s="14" customFormat="1" ht="63" x14ac:dyDescent="0.25">
      <c r="A114" s="17">
        <v>2</v>
      </c>
      <c r="B114" s="33">
        <v>955</v>
      </c>
      <c r="C114" s="34" t="s">
        <v>174</v>
      </c>
      <c r="D114" s="35" t="s">
        <v>88</v>
      </c>
      <c r="E114" s="32" t="s">
        <v>105</v>
      </c>
      <c r="F114" s="32" t="s">
        <v>51</v>
      </c>
      <c r="G114" s="32" t="s">
        <v>90</v>
      </c>
      <c r="H114" s="44">
        <f>SUMIFS(H115:H1087,$B115:$B1087,$B114,$D115:$D1087,$D115,$E115:$E1087,$E115,$F115:$F1087,$F115)</f>
        <v>15000</v>
      </c>
    </row>
    <row r="115" spans="1:8" s="14" customFormat="1" ht="47.25" x14ac:dyDescent="0.25">
      <c r="A115" s="18">
        <v>3</v>
      </c>
      <c r="B115" s="30">
        <v>955</v>
      </c>
      <c r="C115" s="36" t="s">
        <v>13</v>
      </c>
      <c r="D115" s="32" t="s">
        <v>88</v>
      </c>
      <c r="E115" s="32" t="s">
        <v>105</v>
      </c>
      <c r="F115" s="32" t="s">
        <v>51</v>
      </c>
      <c r="G115" s="32" t="s">
        <v>92</v>
      </c>
      <c r="H115" s="45">
        <v>15000</v>
      </c>
    </row>
    <row r="116" spans="1:8" s="14" customFormat="1" ht="63" x14ac:dyDescent="0.25">
      <c r="A116" s="17">
        <v>2</v>
      </c>
      <c r="B116" s="30">
        <v>955</v>
      </c>
      <c r="C116" s="37" t="s">
        <v>10</v>
      </c>
      <c r="D116" s="32" t="s">
        <v>88</v>
      </c>
      <c r="E116" s="32" t="s">
        <v>105</v>
      </c>
      <c r="F116" s="32" t="s">
        <v>132</v>
      </c>
      <c r="G116" s="32" t="s">
        <v>90</v>
      </c>
      <c r="H116" s="44">
        <f>SUMIFS(H117:H1091,$B117:$B1091,$B116,$D117:$D1091,$D117,$E117:$E1091,$E117,$F117:$F1091,$F117)</f>
        <v>11163102.09</v>
      </c>
    </row>
    <row r="117" spans="1:8" s="14" customFormat="1" ht="31.5" x14ac:dyDescent="0.25">
      <c r="A117" s="18">
        <v>3</v>
      </c>
      <c r="B117" s="30">
        <v>955</v>
      </c>
      <c r="C117" s="37" t="s">
        <v>12</v>
      </c>
      <c r="D117" s="32" t="s">
        <v>88</v>
      </c>
      <c r="E117" s="32" t="s">
        <v>105</v>
      </c>
      <c r="F117" s="32" t="s">
        <v>132</v>
      </c>
      <c r="G117" s="32" t="s">
        <v>91</v>
      </c>
      <c r="H117" s="45">
        <v>10127537.529999999</v>
      </c>
    </row>
    <row r="118" spans="1:8" s="14" customFormat="1" ht="47.25" x14ac:dyDescent="0.25">
      <c r="A118" s="18">
        <v>3</v>
      </c>
      <c r="B118" s="30">
        <v>955</v>
      </c>
      <c r="C118" s="37" t="s">
        <v>13</v>
      </c>
      <c r="D118" s="32" t="s">
        <v>88</v>
      </c>
      <c r="E118" s="32" t="s">
        <v>105</v>
      </c>
      <c r="F118" s="32" t="s">
        <v>132</v>
      </c>
      <c r="G118" s="32" t="s">
        <v>92</v>
      </c>
      <c r="H118" s="45">
        <v>880394.41</v>
      </c>
    </row>
    <row r="119" spans="1:8" s="14" customFormat="1" ht="15.75" x14ac:dyDescent="0.25">
      <c r="A119" s="18">
        <v>3</v>
      </c>
      <c r="B119" s="30">
        <v>955</v>
      </c>
      <c r="C119" s="37" t="s">
        <v>190</v>
      </c>
      <c r="D119" s="32" t="s">
        <v>88</v>
      </c>
      <c r="E119" s="32" t="s">
        <v>105</v>
      </c>
      <c r="F119" s="32" t="s">
        <v>132</v>
      </c>
      <c r="G119" s="32" t="s">
        <v>189</v>
      </c>
      <c r="H119" s="45">
        <v>5300</v>
      </c>
    </row>
    <row r="120" spans="1:8" s="14" customFormat="1" ht="15.75" x14ac:dyDescent="0.25">
      <c r="A120" s="18">
        <v>3</v>
      </c>
      <c r="B120" s="30">
        <v>955</v>
      </c>
      <c r="C120" s="37" t="s">
        <v>14</v>
      </c>
      <c r="D120" s="32" t="s">
        <v>88</v>
      </c>
      <c r="E120" s="32" t="s">
        <v>105</v>
      </c>
      <c r="F120" s="32" t="s">
        <v>132</v>
      </c>
      <c r="G120" s="32" t="s">
        <v>93</v>
      </c>
      <c r="H120" s="45">
        <v>149870.15</v>
      </c>
    </row>
    <row r="121" spans="1:8" s="14" customFormat="1" ht="15.75" x14ac:dyDescent="0.25">
      <c r="A121" s="15">
        <v>1</v>
      </c>
      <c r="B121" s="30">
        <v>955</v>
      </c>
      <c r="C121" s="37" t="s">
        <v>52</v>
      </c>
      <c r="D121" s="32" t="s">
        <v>88</v>
      </c>
      <c r="E121" s="32" t="s">
        <v>104</v>
      </c>
      <c r="F121" s="32" t="s">
        <v>8</v>
      </c>
      <c r="G121" s="32" t="s">
        <v>90</v>
      </c>
      <c r="H121" s="44">
        <f>SUMIFS(H122:H1099,$B122:$B1099,$B122,$D122:$D1099,$D122,$E122:$E1099,$E122)/2</f>
        <v>0</v>
      </c>
    </row>
    <row r="122" spans="1:8" s="14" customFormat="1" ht="35.450000000000003" customHeight="1" x14ac:dyDescent="0.25">
      <c r="A122" s="16">
        <v>2</v>
      </c>
      <c r="B122" s="30">
        <v>955</v>
      </c>
      <c r="C122" s="37" t="s">
        <v>44</v>
      </c>
      <c r="D122" s="32" t="s">
        <v>88</v>
      </c>
      <c r="E122" s="32" t="s">
        <v>104</v>
      </c>
      <c r="F122" s="32" t="s">
        <v>135</v>
      </c>
      <c r="G122" s="32" t="s">
        <v>90</v>
      </c>
      <c r="H122" s="44">
        <f>SUMIFS(H123:H1096,$B123:$B1096,$B122,$D123:$D1096,$D123,$E123:$E1096,$E123,$F123:$F1096,$F123)</f>
        <v>0</v>
      </c>
    </row>
    <row r="123" spans="1:8" s="14" customFormat="1" ht="15.75" x14ac:dyDescent="0.25">
      <c r="A123" s="18">
        <v>3</v>
      </c>
      <c r="B123" s="30">
        <v>955</v>
      </c>
      <c r="C123" s="37" t="s">
        <v>53</v>
      </c>
      <c r="D123" s="32" t="s">
        <v>88</v>
      </c>
      <c r="E123" s="32" t="s">
        <v>104</v>
      </c>
      <c r="F123" s="32" t="s">
        <v>135</v>
      </c>
      <c r="G123" s="32" t="s">
        <v>109</v>
      </c>
      <c r="H123" s="45">
        <v>0</v>
      </c>
    </row>
    <row r="124" spans="1:8" s="14" customFormat="1" ht="15.75" x14ac:dyDescent="0.25">
      <c r="A124" s="16">
        <v>1</v>
      </c>
      <c r="B124" s="30">
        <v>955</v>
      </c>
      <c r="C124" s="37" t="s">
        <v>15</v>
      </c>
      <c r="D124" s="32" t="s">
        <v>88</v>
      </c>
      <c r="E124" s="32" t="s">
        <v>94</v>
      </c>
      <c r="F124" s="32"/>
      <c r="G124" s="32"/>
      <c r="H124" s="44">
        <f>SUMIFS(H125:H1102,$B125:$B1102,$B125,$D125:$D1102,$D125,$E125:$E1102,$E125)/2</f>
        <v>22193705</v>
      </c>
    </row>
    <row r="125" spans="1:8" s="14" customFormat="1" ht="84" customHeight="1" x14ac:dyDescent="0.25">
      <c r="A125" s="17">
        <v>2</v>
      </c>
      <c r="B125" s="30">
        <v>955</v>
      </c>
      <c r="C125" s="37" t="s">
        <v>156</v>
      </c>
      <c r="D125" s="32" t="s">
        <v>88</v>
      </c>
      <c r="E125" s="32" t="s">
        <v>94</v>
      </c>
      <c r="F125" s="32" t="s">
        <v>54</v>
      </c>
      <c r="G125" s="32"/>
      <c r="H125" s="44">
        <f>SUMIFS(H126:H1101,$B126:$B1101,$B125,$D126:$D1101,$D126,$E126:$E1101,$E126,$F126:$F1101,$F126)</f>
        <v>13052000</v>
      </c>
    </row>
    <row r="126" spans="1:8" s="14" customFormat="1" ht="15.75" x14ac:dyDescent="0.25">
      <c r="A126" s="18">
        <v>3</v>
      </c>
      <c r="B126" s="30">
        <v>955</v>
      </c>
      <c r="C126" s="37" t="s">
        <v>55</v>
      </c>
      <c r="D126" s="32" t="s">
        <v>88</v>
      </c>
      <c r="E126" s="32" t="s">
        <v>94</v>
      </c>
      <c r="F126" s="32" t="s">
        <v>54</v>
      </c>
      <c r="G126" s="32" t="s">
        <v>110</v>
      </c>
      <c r="H126" s="45">
        <v>13052000</v>
      </c>
    </row>
    <row r="127" spans="1:8" s="14" customFormat="1" ht="63" x14ac:dyDescent="0.25">
      <c r="A127" s="17">
        <v>2</v>
      </c>
      <c r="B127" s="30">
        <v>955</v>
      </c>
      <c r="C127" s="39" t="s">
        <v>155</v>
      </c>
      <c r="D127" s="32" t="s">
        <v>88</v>
      </c>
      <c r="E127" s="32" t="s">
        <v>94</v>
      </c>
      <c r="F127" s="32" t="s">
        <v>56</v>
      </c>
      <c r="G127" s="32"/>
      <c r="H127" s="44">
        <f>SUMIFS(H128:H1103,$B128:$B1103,$B127,$D128:$D1103,$D128,$E128:$E1103,$E128,$F128:$F1103,$F128)</f>
        <v>3886075.33</v>
      </c>
    </row>
    <row r="128" spans="1:8" s="14" customFormat="1" ht="22.15" customHeight="1" x14ac:dyDescent="0.25">
      <c r="A128" s="18">
        <v>3</v>
      </c>
      <c r="B128" s="30">
        <v>955</v>
      </c>
      <c r="C128" s="37" t="s">
        <v>55</v>
      </c>
      <c r="D128" s="32" t="s">
        <v>88</v>
      </c>
      <c r="E128" s="32" t="s">
        <v>94</v>
      </c>
      <c r="F128" s="32" t="s">
        <v>56</v>
      </c>
      <c r="G128" s="32" t="s">
        <v>110</v>
      </c>
      <c r="H128" s="45">
        <v>3886075.33</v>
      </c>
    </row>
    <row r="129" spans="1:8" s="14" customFormat="1" ht="78.75" x14ac:dyDescent="0.25">
      <c r="A129" s="17">
        <v>2</v>
      </c>
      <c r="B129" s="30">
        <v>955</v>
      </c>
      <c r="C129" s="37" t="s">
        <v>161</v>
      </c>
      <c r="D129" s="32" t="s">
        <v>88</v>
      </c>
      <c r="E129" s="32" t="s">
        <v>94</v>
      </c>
      <c r="F129" s="32" t="s">
        <v>57</v>
      </c>
      <c r="G129" s="32"/>
      <c r="H129" s="44">
        <f>SUMIFS(H130:H1105,$B130:$B1105,$B129,$D130:$D1105,$D130,$E130:$E1105,$E130,$F130:$F1105,$F130)</f>
        <v>1365052.67</v>
      </c>
    </row>
    <row r="130" spans="1:8" s="14" customFormat="1" ht="15.75" x14ac:dyDescent="0.25">
      <c r="A130" s="18">
        <v>3</v>
      </c>
      <c r="B130" s="30">
        <v>955</v>
      </c>
      <c r="C130" s="37" t="s">
        <v>55</v>
      </c>
      <c r="D130" s="32" t="s">
        <v>88</v>
      </c>
      <c r="E130" s="32" t="s">
        <v>94</v>
      </c>
      <c r="F130" s="32" t="s">
        <v>57</v>
      </c>
      <c r="G130" s="32" t="s">
        <v>110</v>
      </c>
      <c r="H130" s="45">
        <v>1365052.67</v>
      </c>
    </row>
    <row r="131" spans="1:8" s="14" customFormat="1" ht="78.75" x14ac:dyDescent="0.25">
      <c r="A131" s="17">
        <v>2</v>
      </c>
      <c r="B131" s="30">
        <v>955</v>
      </c>
      <c r="C131" s="39" t="s">
        <v>162</v>
      </c>
      <c r="D131" s="32" t="s">
        <v>88</v>
      </c>
      <c r="E131" s="32" t="s">
        <v>94</v>
      </c>
      <c r="F131" s="32" t="s">
        <v>58</v>
      </c>
      <c r="G131" s="32" t="s">
        <v>90</v>
      </c>
      <c r="H131" s="44">
        <f>SUMIFS(H132:H1107,$B132:$B1107,$B131,$D132:$D1107,$D132,$E132:$E1107,$E132,$F132:$F1107,$F132)</f>
        <v>3890577</v>
      </c>
    </row>
    <row r="132" spans="1:8" s="14" customFormat="1" ht="15.75" x14ac:dyDescent="0.25">
      <c r="A132" s="18">
        <v>3</v>
      </c>
      <c r="B132" s="30">
        <v>955</v>
      </c>
      <c r="C132" s="37" t="s">
        <v>55</v>
      </c>
      <c r="D132" s="32" t="s">
        <v>88</v>
      </c>
      <c r="E132" s="32" t="s">
        <v>94</v>
      </c>
      <c r="F132" s="32" t="s">
        <v>58</v>
      </c>
      <c r="G132" s="32" t="s">
        <v>110</v>
      </c>
      <c r="H132" s="45">
        <v>3890577</v>
      </c>
    </row>
    <row r="133" spans="1:8" s="14" customFormat="1" ht="66.599999999999994" customHeight="1" x14ac:dyDescent="0.25">
      <c r="A133" s="16">
        <v>2</v>
      </c>
      <c r="B133" s="30">
        <v>955</v>
      </c>
      <c r="C133" s="37" t="s">
        <v>154</v>
      </c>
      <c r="D133" s="32" t="s">
        <v>88</v>
      </c>
      <c r="E133" s="32" t="s">
        <v>94</v>
      </c>
      <c r="F133" s="32" t="s">
        <v>59</v>
      </c>
      <c r="G133" s="32" t="s">
        <v>90</v>
      </c>
      <c r="H133" s="44">
        <f>SUMIFS(H134:H1101,$B134:$B1101,$B133,$D134:$D1101,$D134,$E134:$E1101,$E134,$F134:$F1101,$F134)</f>
        <v>0</v>
      </c>
    </row>
    <row r="134" spans="1:8" s="14" customFormat="1" ht="15.75" x14ac:dyDescent="0.25">
      <c r="A134" s="18">
        <v>3</v>
      </c>
      <c r="B134" s="30">
        <v>955</v>
      </c>
      <c r="C134" s="37" t="s">
        <v>55</v>
      </c>
      <c r="D134" s="32" t="s">
        <v>88</v>
      </c>
      <c r="E134" s="32" t="s">
        <v>94</v>
      </c>
      <c r="F134" s="32" t="s">
        <v>59</v>
      </c>
      <c r="G134" s="32" t="s">
        <v>110</v>
      </c>
      <c r="H134" s="45">
        <v>0</v>
      </c>
    </row>
    <row r="135" spans="1:8" s="14" customFormat="1" ht="15.75" x14ac:dyDescent="0.25">
      <c r="A135" s="15">
        <v>1</v>
      </c>
      <c r="B135" s="30">
        <v>955</v>
      </c>
      <c r="C135" s="37" t="s">
        <v>60</v>
      </c>
      <c r="D135" s="32" t="s">
        <v>107</v>
      </c>
      <c r="E135" s="32" t="s">
        <v>105</v>
      </c>
      <c r="F135" s="32" t="s">
        <v>8</v>
      </c>
      <c r="G135" s="32" t="s">
        <v>90</v>
      </c>
      <c r="H135" s="44">
        <f>SUMIFS(H136:H1115,$B136:$B1115,$B136,$D136:$D1115,$D136,$E136:$E1115,$E136)/2</f>
        <v>54169.71</v>
      </c>
    </row>
    <row r="136" spans="1:8" s="14" customFormat="1" ht="47.25" x14ac:dyDescent="0.25">
      <c r="A136" s="16">
        <v>2</v>
      </c>
      <c r="B136" s="30">
        <v>955</v>
      </c>
      <c r="C136" s="37" t="s">
        <v>128</v>
      </c>
      <c r="D136" s="32" t="s">
        <v>107</v>
      </c>
      <c r="E136" s="32" t="s">
        <v>105</v>
      </c>
      <c r="F136" s="32" t="s">
        <v>129</v>
      </c>
      <c r="G136" s="32" t="s">
        <v>90</v>
      </c>
      <c r="H136" s="44">
        <f>SUMIFS(H137:H1112,$B137:$B1112,$B136,$D137:$D1112,$D137,$E137:$E1112,$E137,$F137:$F1112,$F137)</f>
        <v>54169.71</v>
      </c>
    </row>
    <row r="137" spans="1:8" s="14" customFormat="1" ht="47.25" x14ac:dyDescent="0.25">
      <c r="A137" s="18">
        <v>3</v>
      </c>
      <c r="B137" s="30">
        <v>955</v>
      </c>
      <c r="C137" s="37" t="s">
        <v>13</v>
      </c>
      <c r="D137" s="32" t="s">
        <v>107</v>
      </c>
      <c r="E137" s="32" t="s">
        <v>105</v>
      </c>
      <c r="F137" s="32" t="s">
        <v>129</v>
      </c>
      <c r="G137" s="32" t="s">
        <v>92</v>
      </c>
      <c r="H137" s="45">
        <v>54169.71</v>
      </c>
    </row>
    <row r="138" spans="1:8" s="14" customFormat="1" ht="47.25" x14ac:dyDescent="0.25">
      <c r="A138" s="16">
        <v>1</v>
      </c>
      <c r="B138" s="30">
        <v>955</v>
      </c>
      <c r="C138" s="37" t="s">
        <v>61</v>
      </c>
      <c r="D138" s="32" t="s">
        <v>97</v>
      </c>
      <c r="E138" s="32" t="s">
        <v>108</v>
      </c>
      <c r="F138" s="32" t="s">
        <v>8</v>
      </c>
      <c r="G138" s="32" t="s">
        <v>90</v>
      </c>
      <c r="H138" s="44">
        <f>SUMIFS(H139:H1118,$B139:$B1118,$B139,$D139:$D1118,$D139,$E139:$E1118,$E139)/2</f>
        <v>717970</v>
      </c>
    </row>
    <row r="139" spans="1:8" s="14" customFormat="1" ht="81.599999999999994" customHeight="1" x14ac:dyDescent="0.25">
      <c r="A139" s="17">
        <v>2</v>
      </c>
      <c r="B139" s="30">
        <v>955</v>
      </c>
      <c r="C139" s="37" t="s">
        <v>156</v>
      </c>
      <c r="D139" s="32" t="s">
        <v>97</v>
      </c>
      <c r="E139" s="32" t="s">
        <v>108</v>
      </c>
      <c r="F139" s="32" t="s">
        <v>54</v>
      </c>
      <c r="G139" s="32"/>
      <c r="H139" s="44">
        <f>SUMIFS(H140:H1115,$B140:$B1115,$B139,$D140:$D1115,$D140,$E140:$E1115,$E140,$F140:$F1115,$F140)</f>
        <v>709770</v>
      </c>
    </row>
    <row r="140" spans="1:8" s="14" customFormat="1" ht="15.75" x14ac:dyDescent="0.25">
      <c r="A140" s="18">
        <v>3</v>
      </c>
      <c r="B140" s="30">
        <v>955</v>
      </c>
      <c r="C140" s="37" t="s">
        <v>55</v>
      </c>
      <c r="D140" s="32" t="s">
        <v>97</v>
      </c>
      <c r="E140" s="32" t="s">
        <v>108</v>
      </c>
      <c r="F140" s="32" t="s">
        <v>54</v>
      </c>
      <c r="G140" s="32" t="s">
        <v>110</v>
      </c>
      <c r="H140" s="45">
        <v>709770</v>
      </c>
    </row>
    <row r="141" spans="1:8" s="14" customFormat="1" ht="78.75" x14ac:dyDescent="0.25">
      <c r="A141" s="16">
        <v>2</v>
      </c>
      <c r="B141" s="30">
        <v>955</v>
      </c>
      <c r="C141" s="37" t="s">
        <v>131</v>
      </c>
      <c r="D141" s="32" t="s">
        <v>97</v>
      </c>
      <c r="E141" s="32" t="s">
        <v>108</v>
      </c>
      <c r="F141" s="32" t="s">
        <v>130</v>
      </c>
      <c r="G141" s="32" t="s">
        <v>90</v>
      </c>
      <c r="H141" s="44">
        <f>SUMIFS(H142:H1117,$B142:$B1117,$B141,$D142:$D1117,$D142,$E142:$E1117,$E142,$F142:$F1117,$F142)</f>
        <v>8200</v>
      </c>
    </row>
    <row r="142" spans="1:8" s="14" customFormat="1" ht="47.25" x14ac:dyDescent="0.25">
      <c r="A142" s="18">
        <v>3</v>
      </c>
      <c r="B142" s="30">
        <v>955</v>
      </c>
      <c r="C142" s="37" t="s">
        <v>13</v>
      </c>
      <c r="D142" s="32" t="s">
        <v>97</v>
      </c>
      <c r="E142" s="32" t="s">
        <v>108</v>
      </c>
      <c r="F142" s="32" t="s">
        <v>130</v>
      </c>
      <c r="G142" s="32" t="s">
        <v>92</v>
      </c>
      <c r="H142" s="45">
        <v>8200</v>
      </c>
    </row>
    <row r="143" spans="1:8" s="14" customFormat="1" ht="38.450000000000003" customHeight="1" x14ac:dyDescent="0.25">
      <c r="A143" s="15">
        <v>1</v>
      </c>
      <c r="B143" s="30">
        <v>955</v>
      </c>
      <c r="C143" s="37" t="s">
        <v>45</v>
      </c>
      <c r="D143" s="32" t="s">
        <v>97</v>
      </c>
      <c r="E143" s="32" t="s">
        <v>95</v>
      </c>
      <c r="F143" s="32"/>
      <c r="G143" s="32"/>
      <c r="H143" s="44">
        <f>SUMIFS(H144:H1123,$B144:$B1123,$B144,$D144:$D1123,$D144,$E144:$E1123,$E144)/2</f>
        <v>0</v>
      </c>
    </row>
    <row r="144" spans="1:8" s="14" customFormat="1" ht="85.15" customHeight="1" x14ac:dyDescent="0.25">
      <c r="A144" s="16">
        <v>2</v>
      </c>
      <c r="B144" s="30">
        <v>955</v>
      </c>
      <c r="C144" s="37" t="s">
        <v>163</v>
      </c>
      <c r="D144" s="32" t="s">
        <v>97</v>
      </c>
      <c r="E144" s="32" t="s">
        <v>95</v>
      </c>
      <c r="F144" s="32" t="s">
        <v>62</v>
      </c>
      <c r="G144" s="32"/>
      <c r="H144" s="44">
        <f>SUMIFS(H145:H1120,$B145:$B1120,$B144,$D145:$D1120,$D145,$E145:$E1120,$E145,$F145:$F1120,$F145)</f>
        <v>0</v>
      </c>
    </row>
    <row r="145" spans="1:8" s="14" customFormat="1" ht="15.75" x14ac:dyDescent="0.25">
      <c r="A145" s="18">
        <v>3</v>
      </c>
      <c r="B145" s="30">
        <v>955</v>
      </c>
      <c r="C145" s="37" t="s">
        <v>55</v>
      </c>
      <c r="D145" s="32" t="s">
        <v>97</v>
      </c>
      <c r="E145" s="32" t="s">
        <v>95</v>
      </c>
      <c r="F145" s="32" t="s">
        <v>62</v>
      </c>
      <c r="G145" s="32" t="s">
        <v>110</v>
      </c>
      <c r="H145" s="45">
        <v>0</v>
      </c>
    </row>
    <row r="146" spans="1:8" s="14" customFormat="1" ht="15.75" x14ac:dyDescent="0.25">
      <c r="A146" s="17">
        <v>1</v>
      </c>
      <c r="B146" s="30">
        <v>955</v>
      </c>
      <c r="C146" s="37" t="s">
        <v>63</v>
      </c>
      <c r="D146" s="32" t="s">
        <v>105</v>
      </c>
      <c r="E146" s="32" t="s">
        <v>111</v>
      </c>
      <c r="F146" s="32"/>
      <c r="G146" s="32"/>
      <c r="H146" s="44">
        <f>SUMIFS(H147:H1128,$B147:$B1128,$B147,$D147:$D1128,$D147,$E147:$E1128,$E147)/2</f>
        <v>18841353.219999999</v>
      </c>
    </row>
    <row r="147" spans="1:8" s="14" customFormat="1" ht="63" customHeight="1" x14ac:dyDescent="0.25">
      <c r="A147" s="17">
        <v>2</v>
      </c>
      <c r="B147" s="30">
        <v>955</v>
      </c>
      <c r="C147" s="37" t="s">
        <v>64</v>
      </c>
      <c r="D147" s="32" t="s">
        <v>105</v>
      </c>
      <c r="E147" s="32" t="s">
        <v>111</v>
      </c>
      <c r="F147" s="32" t="s">
        <v>65</v>
      </c>
      <c r="G147" s="32"/>
      <c r="H147" s="44">
        <f>SUMIFS(H148:H1125,$B148:$B1125,$B147,$D148:$D1125,$D148,$E148:$E1125,$E148,$F148:$F1125,$F148)</f>
        <v>18841353.219999999</v>
      </c>
    </row>
    <row r="148" spans="1:8" s="14" customFormat="1" ht="21" customHeight="1" x14ac:dyDescent="0.25">
      <c r="A148" s="18">
        <v>3</v>
      </c>
      <c r="B148" s="30">
        <v>955</v>
      </c>
      <c r="C148" s="37" t="s">
        <v>28</v>
      </c>
      <c r="D148" s="32" t="s">
        <v>105</v>
      </c>
      <c r="E148" s="32" t="s">
        <v>111</v>
      </c>
      <c r="F148" s="32" t="s">
        <v>65</v>
      </c>
      <c r="G148" s="32" t="s">
        <v>101</v>
      </c>
      <c r="H148" s="45">
        <v>1624639.82</v>
      </c>
    </row>
    <row r="149" spans="1:8" s="14" customFormat="1" ht="47.25" x14ac:dyDescent="0.25">
      <c r="A149" s="18">
        <v>3</v>
      </c>
      <c r="B149" s="30">
        <v>955</v>
      </c>
      <c r="C149" s="37" t="s">
        <v>13</v>
      </c>
      <c r="D149" s="32" t="s">
        <v>105</v>
      </c>
      <c r="E149" s="32" t="s">
        <v>111</v>
      </c>
      <c r="F149" s="32" t="s">
        <v>65</v>
      </c>
      <c r="G149" s="32" t="s">
        <v>92</v>
      </c>
      <c r="H149" s="45">
        <v>113589.54</v>
      </c>
    </row>
    <row r="150" spans="1:8" s="14" customFormat="1" ht="52.15" customHeight="1" x14ac:dyDescent="0.25">
      <c r="A150" s="18">
        <v>3</v>
      </c>
      <c r="B150" s="30">
        <v>955</v>
      </c>
      <c r="C150" s="37" t="s">
        <v>127</v>
      </c>
      <c r="D150" s="32" t="s">
        <v>105</v>
      </c>
      <c r="E150" s="32" t="s">
        <v>111</v>
      </c>
      <c r="F150" s="32" t="s">
        <v>65</v>
      </c>
      <c r="G150" s="32" t="s">
        <v>112</v>
      </c>
      <c r="H150" s="45">
        <v>17097557</v>
      </c>
    </row>
    <row r="151" spans="1:8" s="14" customFormat="1" ht="15.75" x14ac:dyDescent="0.25">
      <c r="A151" s="18">
        <v>3</v>
      </c>
      <c r="B151" s="30">
        <v>955</v>
      </c>
      <c r="C151" s="37" t="s">
        <v>14</v>
      </c>
      <c r="D151" s="32" t="s">
        <v>105</v>
      </c>
      <c r="E151" s="32" t="s">
        <v>111</v>
      </c>
      <c r="F151" s="32" t="s">
        <v>65</v>
      </c>
      <c r="G151" s="32" t="s">
        <v>93</v>
      </c>
      <c r="H151" s="45">
        <v>5566.86</v>
      </c>
    </row>
    <row r="152" spans="1:8" s="14" customFormat="1" ht="15.75" x14ac:dyDescent="0.25">
      <c r="A152" s="15">
        <v>1</v>
      </c>
      <c r="B152" s="30">
        <v>955</v>
      </c>
      <c r="C152" s="37" t="s">
        <v>66</v>
      </c>
      <c r="D152" s="32" t="s">
        <v>105</v>
      </c>
      <c r="E152" s="32" t="s">
        <v>102</v>
      </c>
      <c r="F152" s="32" t="s">
        <v>8</v>
      </c>
      <c r="G152" s="32" t="s">
        <v>90</v>
      </c>
      <c r="H152" s="44">
        <f>SUMIFS(H153:H1134,$B153:$B1134,$B153,$D153:$D1134,$D153,$E153:$E1134,$E153)/2</f>
        <v>902973</v>
      </c>
    </row>
    <row r="153" spans="1:8" s="14" customFormat="1" ht="63" x14ac:dyDescent="0.25">
      <c r="A153" s="16">
        <v>2</v>
      </c>
      <c r="B153" s="30">
        <v>955</v>
      </c>
      <c r="C153" s="37" t="s">
        <v>157</v>
      </c>
      <c r="D153" s="32" t="s">
        <v>105</v>
      </c>
      <c r="E153" s="32" t="s">
        <v>102</v>
      </c>
      <c r="F153" s="32" t="s">
        <v>171</v>
      </c>
      <c r="G153" s="32"/>
      <c r="H153" s="44">
        <f>SUMIFS(H154:H1131,$B154:$B1131,$B153,$D154:$D1131,$D154,$E154:$E1131,$E154,$F154:$F1131,$F154)</f>
        <v>902973</v>
      </c>
    </row>
    <row r="154" spans="1:8" s="14" customFormat="1" ht="47.25" x14ac:dyDescent="0.25">
      <c r="A154" s="18">
        <v>3</v>
      </c>
      <c r="B154" s="30">
        <v>955</v>
      </c>
      <c r="C154" s="37" t="s">
        <v>67</v>
      </c>
      <c r="D154" s="32" t="s">
        <v>105</v>
      </c>
      <c r="E154" s="32" t="s">
        <v>102</v>
      </c>
      <c r="F154" s="32" t="s">
        <v>171</v>
      </c>
      <c r="G154" s="32" t="s">
        <v>112</v>
      </c>
      <c r="H154" s="45">
        <v>902973</v>
      </c>
    </row>
    <row r="155" spans="1:8" s="14" customFormat="1" ht="15.75" x14ac:dyDescent="0.25">
      <c r="A155" s="15">
        <v>1</v>
      </c>
      <c r="B155" s="30">
        <v>955</v>
      </c>
      <c r="C155" s="37" t="s">
        <v>68</v>
      </c>
      <c r="D155" s="32" t="s">
        <v>105</v>
      </c>
      <c r="E155" s="32" t="s">
        <v>108</v>
      </c>
      <c r="F155" s="32"/>
      <c r="G155" s="32"/>
      <c r="H155" s="44">
        <f>SUMIFS(H156:H1137,$B156:$B1137,$B156,$D156:$D1137,$D156,$E156:$E1137,$E156)/2</f>
        <v>0</v>
      </c>
    </row>
    <row r="156" spans="1:8" s="14" customFormat="1" ht="63" x14ac:dyDescent="0.25">
      <c r="A156" s="16">
        <v>2</v>
      </c>
      <c r="B156" s="30">
        <v>955</v>
      </c>
      <c r="C156" s="37" t="s">
        <v>164</v>
      </c>
      <c r="D156" s="32" t="s">
        <v>105</v>
      </c>
      <c r="E156" s="32" t="s">
        <v>108</v>
      </c>
      <c r="F156" s="32" t="s">
        <v>69</v>
      </c>
      <c r="G156" s="32"/>
      <c r="H156" s="44">
        <f>SUMIFS(H157:H1134,$B157:$B1134,$B156,$D157:$D1134,$D157,$E157:$E1134,$E157,$F157:$F1134,$F157)</f>
        <v>0</v>
      </c>
    </row>
    <row r="157" spans="1:8" s="14" customFormat="1" ht="15.75" x14ac:dyDescent="0.25">
      <c r="A157" s="18">
        <v>3</v>
      </c>
      <c r="B157" s="30">
        <v>955</v>
      </c>
      <c r="C157" s="37" t="s">
        <v>55</v>
      </c>
      <c r="D157" s="32" t="s">
        <v>105</v>
      </c>
      <c r="E157" s="32" t="s">
        <v>108</v>
      </c>
      <c r="F157" s="32" t="s">
        <v>69</v>
      </c>
      <c r="G157" s="32" t="s">
        <v>110</v>
      </c>
      <c r="H157" s="45">
        <v>0</v>
      </c>
    </row>
    <row r="158" spans="1:8" s="14" customFormat="1" ht="21.6" customHeight="1" x14ac:dyDescent="0.25">
      <c r="A158" s="16">
        <v>1</v>
      </c>
      <c r="B158" s="30">
        <v>955</v>
      </c>
      <c r="C158" s="37" t="s">
        <v>179</v>
      </c>
      <c r="D158" s="32" t="s">
        <v>105</v>
      </c>
      <c r="E158" s="32" t="s">
        <v>103</v>
      </c>
      <c r="F158" s="32" t="s">
        <v>8</v>
      </c>
      <c r="G158" s="32" t="s">
        <v>90</v>
      </c>
      <c r="H158" s="44">
        <f>SUMIFS(H159:H1138,$B159:$B1138,$B159,$D159:$D1138,$D159,$E159:$E1138,$E159)/2</f>
        <v>61421.45</v>
      </c>
    </row>
    <row r="159" spans="1:8" s="14" customFormat="1" ht="63" x14ac:dyDescent="0.25">
      <c r="A159" s="17">
        <v>2</v>
      </c>
      <c r="B159" s="30">
        <v>955</v>
      </c>
      <c r="C159" s="37" t="s">
        <v>154</v>
      </c>
      <c r="D159" s="32" t="s">
        <v>105</v>
      </c>
      <c r="E159" s="32" t="s">
        <v>103</v>
      </c>
      <c r="F159" s="32" t="s">
        <v>59</v>
      </c>
      <c r="G159" s="32"/>
      <c r="H159" s="44">
        <f>SUMIFS(H160:H1135,$B160:$B1135,$B159,$D160:$D1135,$D160,$E160:$E1135,$E160,$F160:$F1135,$F160)</f>
        <v>0</v>
      </c>
    </row>
    <row r="160" spans="1:8" s="14" customFormat="1" ht="15.75" x14ac:dyDescent="0.25">
      <c r="A160" s="18">
        <v>3</v>
      </c>
      <c r="B160" s="30">
        <v>955</v>
      </c>
      <c r="C160" s="37" t="s">
        <v>55</v>
      </c>
      <c r="D160" s="32" t="s">
        <v>105</v>
      </c>
      <c r="E160" s="32" t="s">
        <v>103</v>
      </c>
      <c r="F160" s="32" t="s">
        <v>59</v>
      </c>
      <c r="G160" s="32" t="s">
        <v>110</v>
      </c>
      <c r="H160" s="45">
        <v>0</v>
      </c>
    </row>
    <row r="161" spans="1:8" s="14" customFormat="1" ht="47.25" x14ac:dyDescent="0.25">
      <c r="A161" s="16">
        <v>2</v>
      </c>
      <c r="B161" s="30">
        <v>955</v>
      </c>
      <c r="C161" s="37" t="s">
        <v>187</v>
      </c>
      <c r="D161" s="32" t="s">
        <v>105</v>
      </c>
      <c r="E161" s="32" t="s">
        <v>103</v>
      </c>
      <c r="F161" s="32" t="s">
        <v>183</v>
      </c>
      <c r="G161" s="32"/>
      <c r="H161" s="44">
        <f>SUMIFS(H162:H1138,$B162:$B1138,$B161,$D162:$D1138,$D162,$E162:$E1138,$E162,$F162:$F1138,$F162)</f>
        <v>61421.45</v>
      </c>
    </row>
    <row r="162" spans="1:8" s="14" customFormat="1" ht="15.75" x14ac:dyDescent="0.25">
      <c r="A162" s="18">
        <v>3</v>
      </c>
      <c r="B162" s="30">
        <v>955</v>
      </c>
      <c r="C162" s="37" t="s">
        <v>186</v>
      </c>
      <c r="D162" s="32" t="s">
        <v>105</v>
      </c>
      <c r="E162" s="32" t="s">
        <v>103</v>
      </c>
      <c r="F162" s="32" t="s">
        <v>183</v>
      </c>
      <c r="G162" s="32" t="s">
        <v>185</v>
      </c>
      <c r="H162" s="45">
        <v>61421.45</v>
      </c>
    </row>
    <row r="163" spans="1:8" s="14" customFormat="1" ht="22.9" customHeight="1" x14ac:dyDescent="0.25">
      <c r="A163" s="15">
        <v>1</v>
      </c>
      <c r="B163" s="30">
        <v>955</v>
      </c>
      <c r="C163" s="37" t="s">
        <v>46</v>
      </c>
      <c r="D163" s="32" t="s">
        <v>105</v>
      </c>
      <c r="E163" s="32" t="s">
        <v>106</v>
      </c>
      <c r="F163" s="32"/>
      <c r="G163" s="32"/>
      <c r="H163" s="44">
        <f>SUMIFS(H164:H1140,$B164:$B1140,$B164,$D164:$D1140,$D164,$E164:$E1140,$E164)/2</f>
        <v>1800000</v>
      </c>
    </row>
    <row r="164" spans="1:8" s="14" customFormat="1" ht="54" customHeight="1" x14ac:dyDescent="0.25">
      <c r="A164" s="16">
        <v>2</v>
      </c>
      <c r="B164" s="30">
        <v>955</v>
      </c>
      <c r="C164" s="37" t="s">
        <v>70</v>
      </c>
      <c r="D164" s="32" t="s">
        <v>105</v>
      </c>
      <c r="E164" s="32" t="s">
        <v>106</v>
      </c>
      <c r="F164" s="32" t="s">
        <v>71</v>
      </c>
      <c r="G164" s="32"/>
      <c r="H164" s="44">
        <f>SUMIFS(H165:H1138,$B165:$B1138,$B164,$D165:$D1138,$D165,$E165:$E1138,$E165,$F165:$F1138,$F165)</f>
        <v>1800000</v>
      </c>
    </row>
    <row r="165" spans="1:8" s="14" customFormat="1" ht="47.25" x14ac:dyDescent="0.25">
      <c r="A165" s="18">
        <v>3</v>
      </c>
      <c r="B165" s="30">
        <v>955</v>
      </c>
      <c r="C165" s="37" t="s">
        <v>72</v>
      </c>
      <c r="D165" s="32" t="s">
        <v>105</v>
      </c>
      <c r="E165" s="32" t="s">
        <v>106</v>
      </c>
      <c r="F165" s="32" t="s">
        <v>71</v>
      </c>
      <c r="G165" s="32" t="s">
        <v>113</v>
      </c>
      <c r="H165" s="45">
        <v>1800000</v>
      </c>
    </row>
    <row r="166" spans="1:8" s="14" customFormat="1" ht="24.6" customHeight="1" x14ac:dyDescent="0.25">
      <c r="A166" s="16">
        <v>1</v>
      </c>
      <c r="B166" s="30">
        <v>955</v>
      </c>
      <c r="C166" s="37" t="s">
        <v>73</v>
      </c>
      <c r="D166" s="32" t="s">
        <v>111</v>
      </c>
      <c r="E166" s="32" t="s">
        <v>88</v>
      </c>
      <c r="F166" s="32"/>
      <c r="G166" s="32"/>
      <c r="H166" s="44">
        <f>SUMIFS(H167:H1144,$B167:$B1144,$B167,$D167:$D1144,$D167,$E167:$E1144,$E167)/2</f>
        <v>1711300</v>
      </c>
    </row>
    <row r="167" spans="1:8" s="14" customFormat="1" ht="81" customHeight="1" x14ac:dyDescent="0.25">
      <c r="A167" s="17">
        <v>2</v>
      </c>
      <c r="B167" s="30">
        <v>955</v>
      </c>
      <c r="C167" s="39" t="s">
        <v>162</v>
      </c>
      <c r="D167" s="32" t="s">
        <v>111</v>
      </c>
      <c r="E167" s="32" t="s">
        <v>88</v>
      </c>
      <c r="F167" s="32" t="s">
        <v>58</v>
      </c>
      <c r="G167" s="32" t="s">
        <v>90</v>
      </c>
      <c r="H167" s="44">
        <f>SUMIFS(H168:H1141,$B168:$B1141,$B167,$D168:$D1141,$D168,$E168:$E1141,$E168,$F168:$F1141,$F168)</f>
        <v>1711300</v>
      </c>
    </row>
    <row r="168" spans="1:8" s="14" customFormat="1" ht="15.75" x14ac:dyDescent="0.25">
      <c r="A168" s="18">
        <v>3</v>
      </c>
      <c r="B168" s="30">
        <v>955</v>
      </c>
      <c r="C168" s="37" t="s">
        <v>55</v>
      </c>
      <c r="D168" s="32" t="s">
        <v>111</v>
      </c>
      <c r="E168" s="32" t="s">
        <v>88</v>
      </c>
      <c r="F168" s="32" t="s">
        <v>58</v>
      </c>
      <c r="G168" s="32" t="s">
        <v>110</v>
      </c>
      <c r="H168" s="45">
        <v>1711300</v>
      </c>
    </row>
    <row r="169" spans="1:8" s="14" customFormat="1" ht="51" customHeight="1" x14ac:dyDescent="0.25">
      <c r="A169" s="16">
        <v>2</v>
      </c>
      <c r="B169" s="30">
        <v>955</v>
      </c>
      <c r="C169" s="39" t="s">
        <v>182</v>
      </c>
      <c r="D169" s="32" t="s">
        <v>111</v>
      </c>
      <c r="E169" s="32" t="s">
        <v>88</v>
      </c>
      <c r="F169" s="32" t="s">
        <v>181</v>
      </c>
      <c r="G169" s="32" t="s">
        <v>90</v>
      </c>
      <c r="H169" s="44">
        <f>SUMIFS(H170:H1146,$B170:$B1146,$B169,$D170:$D1146,$D170,$E170:$E1146,$E170,$F170:$F1146,$F170)</f>
        <v>0</v>
      </c>
    </row>
    <row r="170" spans="1:8" s="14" customFormat="1" ht="116.45" customHeight="1" x14ac:dyDescent="0.25">
      <c r="A170" s="18">
        <v>3</v>
      </c>
      <c r="B170" s="30">
        <v>955</v>
      </c>
      <c r="C170" s="37" t="s">
        <v>140</v>
      </c>
      <c r="D170" s="32" t="s">
        <v>111</v>
      </c>
      <c r="E170" s="32" t="s">
        <v>88</v>
      </c>
      <c r="F170" s="32" t="s">
        <v>181</v>
      </c>
      <c r="G170" s="32" t="s">
        <v>138</v>
      </c>
      <c r="H170" s="45">
        <v>0</v>
      </c>
    </row>
    <row r="171" spans="1:8" s="14" customFormat="1" ht="15.75" x14ac:dyDescent="0.25">
      <c r="A171" s="16">
        <v>1</v>
      </c>
      <c r="B171" s="30">
        <v>955</v>
      </c>
      <c r="C171" s="37" t="s">
        <v>139</v>
      </c>
      <c r="D171" s="32" t="s">
        <v>111</v>
      </c>
      <c r="E171" s="32" t="s">
        <v>107</v>
      </c>
      <c r="F171" s="32" t="s">
        <v>8</v>
      </c>
      <c r="G171" s="32" t="s">
        <v>90</v>
      </c>
      <c r="H171" s="44">
        <f>SUMIFS(H172:H1145,$B172:$B1145,$B172,$D172:$D1145,$D172,$E172:$E1145,$E172)/2</f>
        <v>4196749.9400000004</v>
      </c>
    </row>
    <row r="172" spans="1:8" s="14" customFormat="1" ht="49.15" customHeight="1" x14ac:dyDescent="0.25">
      <c r="A172" s="17">
        <v>2</v>
      </c>
      <c r="B172" s="30">
        <v>955</v>
      </c>
      <c r="C172" s="37" t="s">
        <v>74</v>
      </c>
      <c r="D172" s="32" t="s">
        <v>111</v>
      </c>
      <c r="E172" s="32" t="s">
        <v>107</v>
      </c>
      <c r="F172" s="32" t="s">
        <v>75</v>
      </c>
      <c r="G172" s="32" t="s">
        <v>90</v>
      </c>
      <c r="H172" s="44">
        <f>SUMIFS(H173:H1142,$B173:$B1142,$B172,$D173:$D1142,$D173,$E173:$E1142,$E173,$F173:$F1142,$F173)</f>
        <v>2567676.71</v>
      </c>
    </row>
    <row r="173" spans="1:8" s="14" customFormat="1" ht="115.9" customHeight="1" x14ac:dyDescent="0.25">
      <c r="A173" s="18">
        <v>3</v>
      </c>
      <c r="B173" s="30">
        <v>955</v>
      </c>
      <c r="C173" s="37" t="s">
        <v>140</v>
      </c>
      <c r="D173" s="32" t="s">
        <v>111</v>
      </c>
      <c r="E173" s="32" t="s">
        <v>107</v>
      </c>
      <c r="F173" s="32" t="s">
        <v>75</v>
      </c>
      <c r="G173" s="32" t="s">
        <v>138</v>
      </c>
      <c r="H173" s="45">
        <v>2567676.71</v>
      </c>
    </row>
    <row r="174" spans="1:8" s="14" customFormat="1" ht="79.150000000000006" customHeight="1" x14ac:dyDescent="0.25">
      <c r="A174" s="16">
        <v>2</v>
      </c>
      <c r="B174" s="30">
        <v>955</v>
      </c>
      <c r="C174" s="34" t="s">
        <v>165</v>
      </c>
      <c r="D174" s="32" t="s">
        <v>111</v>
      </c>
      <c r="E174" s="32" t="s">
        <v>107</v>
      </c>
      <c r="F174" s="32" t="s">
        <v>54</v>
      </c>
      <c r="G174" s="32" t="s">
        <v>90</v>
      </c>
      <c r="H174" s="44">
        <f>SUMIFS(H176:H1145,$B176:$B1145,$B174,$D176:$D1145,$D176,$E176:$E1145,$E176,$F176:$F1145,$F176)</f>
        <v>1629073.23</v>
      </c>
    </row>
    <row r="175" spans="1:8" s="14" customFormat="1" ht="15.75" x14ac:dyDescent="0.25">
      <c r="A175" s="18">
        <v>3</v>
      </c>
      <c r="B175" s="30">
        <v>955</v>
      </c>
      <c r="C175" s="37" t="s">
        <v>55</v>
      </c>
      <c r="D175" s="32" t="s">
        <v>111</v>
      </c>
      <c r="E175" s="32" t="s">
        <v>107</v>
      </c>
      <c r="F175" s="32" t="s">
        <v>54</v>
      </c>
      <c r="G175" s="32" t="s">
        <v>110</v>
      </c>
      <c r="H175" s="45"/>
    </row>
    <row r="176" spans="1:8" s="14" customFormat="1" ht="117" customHeight="1" x14ac:dyDescent="0.25">
      <c r="A176" s="18">
        <v>3</v>
      </c>
      <c r="B176" s="30">
        <v>955</v>
      </c>
      <c r="C176" s="37" t="s">
        <v>140</v>
      </c>
      <c r="D176" s="32" t="s">
        <v>111</v>
      </c>
      <c r="E176" s="32" t="s">
        <v>107</v>
      </c>
      <c r="F176" s="32" t="s">
        <v>54</v>
      </c>
      <c r="G176" s="32" t="s">
        <v>138</v>
      </c>
      <c r="H176" s="45">
        <v>1629073.23</v>
      </c>
    </row>
    <row r="177" spans="1:8" s="14" customFormat="1" ht="72.599999999999994" customHeight="1" x14ac:dyDescent="0.25">
      <c r="A177" s="16">
        <v>2</v>
      </c>
      <c r="B177" s="30">
        <v>955</v>
      </c>
      <c r="C177" s="37" t="s">
        <v>131</v>
      </c>
      <c r="D177" s="32" t="s">
        <v>111</v>
      </c>
      <c r="E177" s="32" t="s">
        <v>107</v>
      </c>
      <c r="F177" s="32" t="s">
        <v>130</v>
      </c>
      <c r="G177" s="32" t="s">
        <v>90</v>
      </c>
      <c r="H177" s="44">
        <f>SUMIFS(H178:H1151,$B178:$B1151,$B177,$D178:$D1151,$D178,$E178:$E1151,$E178,$F178:$F1151,$F178)</f>
        <v>0</v>
      </c>
    </row>
    <row r="178" spans="1:8" s="14" customFormat="1" ht="15.75" x14ac:dyDescent="0.25">
      <c r="A178" s="18">
        <v>3</v>
      </c>
      <c r="B178" s="30">
        <v>955</v>
      </c>
      <c r="C178" s="37" t="s">
        <v>55</v>
      </c>
      <c r="D178" s="32" t="s">
        <v>111</v>
      </c>
      <c r="E178" s="32" t="s">
        <v>107</v>
      </c>
      <c r="F178" s="32" t="s">
        <v>130</v>
      </c>
      <c r="G178" s="32" t="s">
        <v>110</v>
      </c>
      <c r="H178" s="45">
        <v>0</v>
      </c>
    </row>
    <row r="179" spans="1:8" s="14" customFormat="1" ht="22.15" customHeight="1" x14ac:dyDescent="0.25">
      <c r="A179" s="16">
        <v>1</v>
      </c>
      <c r="B179" s="30">
        <v>955</v>
      </c>
      <c r="C179" s="37" t="s">
        <v>145</v>
      </c>
      <c r="D179" s="32" t="s">
        <v>111</v>
      </c>
      <c r="E179" s="32" t="s">
        <v>97</v>
      </c>
      <c r="F179" s="32" t="s">
        <v>8</v>
      </c>
      <c r="G179" s="32" t="s">
        <v>90</v>
      </c>
      <c r="H179" s="44">
        <f>SUMIFS(H180:H1148,$B180:$B1148,$B180,$D180:$D1148,$D180,$E180:$E1148,$E180)/2</f>
        <v>0</v>
      </c>
    </row>
    <row r="180" spans="1:8" s="14" customFormat="1" ht="63" x14ac:dyDescent="0.25">
      <c r="A180" s="17">
        <v>2</v>
      </c>
      <c r="B180" s="30">
        <v>955</v>
      </c>
      <c r="C180" s="37" t="s">
        <v>144</v>
      </c>
      <c r="D180" s="32" t="s">
        <v>111</v>
      </c>
      <c r="E180" s="32" t="s">
        <v>97</v>
      </c>
      <c r="F180" s="32" t="s">
        <v>143</v>
      </c>
      <c r="G180" s="32" t="s">
        <v>90</v>
      </c>
      <c r="H180" s="44">
        <f>SUMIFS(H181:H1145,$B181:$B1145,$B180,$D181:$D1145,$D181,$E181:$E1145,$E181,$F181:$F1145,$F181)</f>
        <v>0</v>
      </c>
    </row>
    <row r="181" spans="1:8" s="14" customFormat="1" ht="15.75" x14ac:dyDescent="0.25">
      <c r="A181" s="18">
        <v>3</v>
      </c>
      <c r="B181" s="30">
        <v>955</v>
      </c>
      <c r="C181" s="37" t="s">
        <v>55</v>
      </c>
      <c r="D181" s="32" t="s">
        <v>111</v>
      </c>
      <c r="E181" s="32" t="s">
        <v>97</v>
      </c>
      <c r="F181" s="32" t="s">
        <v>143</v>
      </c>
      <c r="G181" s="32" t="s">
        <v>110</v>
      </c>
      <c r="H181" s="45">
        <v>0</v>
      </c>
    </row>
    <row r="182" spans="1:8" s="14" customFormat="1" ht="47.25" x14ac:dyDescent="0.25">
      <c r="A182" s="16">
        <v>2</v>
      </c>
      <c r="B182" s="30">
        <v>955</v>
      </c>
      <c r="C182" s="37" t="s">
        <v>192</v>
      </c>
      <c r="D182" s="32" t="s">
        <v>111</v>
      </c>
      <c r="E182" s="32" t="s">
        <v>97</v>
      </c>
      <c r="F182" s="32" t="s">
        <v>191</v>
      </c>
      <c r="G182" s="32" t="s">
        <v>90</v>
      </c>
      <c r="H182" s="44">
        <f>SUMIFS(H183:H1148,$B183:$B1148,$B182,$D183:$D1148,$D183,$E183:$E1148,$E183,$F183:$F1148,$F183)</f>
        <v>0</v>
      </c>
    </row>
    <row r="183" spans="1:8" s="14" customFormat="1" ht="15.75" x14ac:dyDescent="0.25">
      <c r="A183" s="18">
        <v>3</v>
      </c>
      <c r="B183" s="30">
        <v>955</v>
      </c>
      <c r="C183" s="37" t="s">
        <v>55</v>
      </c>
      <c r="D183" s="32" t="s">
        <v>111</v>
      </c>
      <c r="E183" s="32" t="s">
        <v>97</v>
      </c>
      <c r="F183" s="32" t="s">
        <v>191</v>
      </c>
      <c r="G183" s="32" t="s">
        <v>110</v>
      </c>
      <c r="H183" s="45">
        <v>0</v>
      </c>
    </row>
    <row r="184" spans="1:8" s="14" customFormat="1" ht="35.450000000000003" customHeight="1" x14ac:dyDescent="0.25">
      <c r="A184" s="16">
        <v>1</v>
      </c>
      <c r="B184" s="30">
        <v>955</v>
      </c>
      <c r="C184" s="37" t="s">
        <v>76</v>
      </c>
      <c r="D184" s="32" t="s">
        <v>89</v>
      </c>
      <c r="E184" s="32" t="s">
        <v>111</v>
      </c>
      <c r="F184" s="32" t="s">
        <v>90</v>
      </c>
      <c r="G184" s="32" t="s">
        <v>90</v>
      </c>
      <c r="H184" s="44">
        <f>SUMIFS(H185:H1162,$B185:$B1162,$B185,$D185:$D1162,$D185,$E185:$E1162,$E185)/2</f>
        <v>6231591.5999999996</v>
      </c>
    </row>
    <row r="185" spans="1:8" s="14" customFormat="1" ht="25.9" customHeight="1" x14ac:dyDescent="0.25">
      <c r="A185" s="17">
        <v>2</v>
      </c>
      <c r="B185" s="30">
        <v>955</v>
      </c>
      <c r="C185" s="37" t="s">
        <v>166</v>
      </c>
      <c r="D185" s="32" t="s">
        <v>89</v>
      </c>
      <c r="E185" s="32" t="s">
        <v>111</v>
      </c>
      <c r="F185" s="32" t="s">
        <v>77</v>
      </c>
      <c r="G185" s="32"/>
      <c r="H185" s="44">
        <f>SUMIFS(H186:H1159,$B186:$B1159,$B185,$D186:$D1159,$D186,$E186:$E1159,$E186,$F186:$F1159,$F186)</f>
        <v>1407584</v>
      </c>
    </row>
    <row r="186" spans="1:8" s="14" customFormat="1" ht="26.45" customHeight="1" x14ac:dyDescent="0.25">
      <c r="A186" s="18">
        <v>3</v>
      </c>
      <c r="B186" s="30">
        <v>955</v>
      </c>
      <c r="C186" s="37" t="s">
        <v>55</v>
      </c>
      <c r="D186" s="32" t="s">
        <v>89</v>
      </c>
      <c r="E186" s="32" t="s">
        <v>111</v>
      </c>
      <c r="F186" s="32" t="s">
        <v>77</v>
      </c>
      <c r="G186" s="32" t="s">
        <v>110</v>
      </c>
      <c r="H186" s="45">
        <v>1407584</v>
      </c>
    </row>
    <row r="187" spans="1:8" s="14" customFormat="1" ht="63" x14ac:dyDescent="0.25">
      <c r="A187" s="17">
        <v>2</v>
      </c>
      <c r="B187" s="30">
        <v>955</v>
      </c>
      <c r="C187" s="37" t="s">
        <v>167</v>
      </c>
      <c r="D187" s="32" t="s">
        <v>89</v>
      </c>
      <c r="E187" s="32" t="s">
        <v>111</v>
      </c>
      <c r="F187" s="32" t="s">
        <v>78</v>
      </c>
      <c r="G187" s="32"/>
      <c r="H187" s="44">
        <f>SUMIFS(H188:H1161,$B188:$B1161,$B187,$D188:$D1161,$D188,$E188:$E1161,$E188,$F188:$F1161,$F188)</f>
        <v>2551035.6</v>
      </c>
    </row>
    <row r="188" spans="1:8" s="14" customFormat="1" ht="15.75" x14ac:dyDescent="0.25">
      <c r="A188" s="18">
        <v>3</v>
      </c>
      <c r="B188" s="30">
        <v>955</v>
      </c>
      <c r="C188" s="37" t="s">
        <v>55</v>
      </c>
      <c r="D188" s="32" t="s">
        <v>89</v>
      </c>
      <c r="E188" s="32" t="s">
        <v>111</v>
      </c>
      <c r="F188" s="32" t="s">
        <v>78</v>
      </c>
      <c r="G188" s="32" t="s">
        <v>110</v>
      </c>
      <c r="H188" s="45">
        <v>2551035.6</v>
      </c>
    </row>
    <row r="189" spans="1:8" s="14" customFormat="1" ht="63" x14ac:dyDescent="0.25">
      <c r="A189" s="16">
        <v>2</v>
      </c>
      <c r="B189" s="30">
        <v>955</v>
      </c>
      <c r="C189" s="39" t="s">
        <v>168</v>
      </c>
      <c r="D189" s="32" t="s">
        <v>89</v>
      </c>
      <c r="E189" s="32" t="s">
        <v>111</v>
      </c>
      <c r="F189" s="32" t="s">
        <v>79</v>
      </c>
      <c r="G189" s="32"/>
      <c r="H189" s="44">
        <f>SUMIFS(H190:H1163,$B190:$B1163,$B189,$D190:$D1163,$D190,$E190:$E1163,$E190,$F190:$F1163,$F190)</f>
        <v>2272972</v>
      </c>
    </row>
    <row r="190" spans="1:8" s="14" customFormat="1" ht="15.75" x14ac:dyDescent="0.25">
      <c r="A190" s="18">
        <v>3</v>
      </c>
      <c r="B190" s="30">
        <v>955</v>
      </c>
      <c r="C190" s="37" t="s">
        <v>55</v>
      </c>
      <c r="D190" s="32" t="s">
        <v>89</v>
      </c>
      <c r="E190" s="32" t="s">
        <v>111</v>
      </c>
      <c r="F190" s="32" t="s">
        <v>79</v>
      </c>
      <c r="G190" s="32" t="s">
        <v>110</v>
      </c>
      <c r="H190" s="45">
        <v>2272972</v>
      </c>
    </row>
    <row r="191" spans="1:8" s="14" customFormat="1" ht="15.75" x14ac:dyDescent="0.25">
      <c r="A191" s="16">
        <v>1</v>
      </c>
      <c r="B191" s="30">
        <v>955</v>
      </c>
      <c r="C191" s="37" t="s">
        <v>47</v>
      </c>
      <c r="D191" s="32" t="s">
        <v>100</v>
      </c>
      <c r="E191" s="32" t="s">
        <v>107</v>
      </c>
      <c r="F191" s="32"/>
      <c r="G191" s="32"/>
      <c r="H191" s="44">
        <f>SUMIFS(H192:H1171,$B192:$B1171,$B192,$D192:$D1171,$D192,$E192:$E1171,$E192)/2</f>
        <v>32469624.350000001</v>
      </c>
    </row>
    <row r="192" spans="1:8" s="14" customFormat="1" ht="63" x14ac:dyDescent="0.25">
      <c r="A192" s="17">
        <v>2</v>
      </c>
      <c r="B192" s="30">
        <v>955</v>
      </c>
      <c r="C192" s="40" t="s">
        <v>153</v>
      </c>
      <c r="D192" s="32" t="s">
        <v>100</v>
      </c>
      <c r="E192" s="32" t="s">
        <v>107</v>
      </c>
      <c r="F192" s="32" t="s">
        <v>48</v>
      </c>
      <c r="G192" s="32"/>
      <c r="H192" s="44">
        <f>SUMIFS(H193:H1155,$B193:$B1155,$B192,$D193:$D1155,$D193,$E193:$E1155,$E193,$F193:$F1155,$F193)</f>
        <v>1893020.35</v>
      </c>
    </row>
    <row r="193" spans="1:8" s="14" customFormat="1" ht="15.75" x14ac:dyDescent="0.25">
      <c r="A193" s="18">
        <v>3</v>
      </c>
      <c r="B193" s="30">
        <v>955</v>
      </c>
      <c r="C193" s="37" t="s">
        <v>55</v>
      </c>
      <c r="D193" s="32" t="s">
        <v>100</v>
      </c>
      <c r="E193" s="32" t="s">
        <v>107</v>
      </c>
      <c r="F193" s="32" t="s">
        <v>48</v>
      </c>
      <c r="G193" s="32" t="s">
        <v>110</v>
      </c>
      <c r="H193" s="45">
        <v>1893020.35</v>
      </c>
    </row>
    <row r="194" spans="1:8" s="14" customFormat="1" ht="64.900000000000006" customHeight="1" x14ac:dyDescent="0.25">
      <c r="A194" s="16">
        <v>2</v>
      </c>
      <c r="B194" s="30">
        <v>955</v>
      </c>
      <c r="C194" s="37" t="s">
        <v>156</v>
      </c>
      <c r="D194" s="32" t="s">
        <v>100</v>
      </c>
      <c r="E194" s="32" t="s">
        <v>107</v>
      </c>
      <c r="F194" s="32" t="s">
        <v>54</v>
      </c>
      <c r="G194" s="32"/>
      <c r="H194" s="44">
        <f>SUMIFS(H195:H1168,$B195:$B1168,$B194,$D195:$D1168,$D195,$E195:$E1168,$E195,$F195:$F1168,$F195)</f>
        <v>30576604</v>
      </c>
    </row>
    <row r="195" spans="1:8" s="14" customFormat="1" ht="15.75" x14ac:dyDescent="0.25">
      <c r="A195" s="18">
        <v>3</v>
      </c>
      <c r="B195" s="30">
        <v>955</v>
      </c>
      <c r="C195" s="37" t="s">
        <v>55</v>
      </c>
      <c r="D195" s="32" t="s">
        <v>100</v>
      </c>
      <c r="E195" s="32" t="s">
        <v>107</v>
      </c>
      <c r="F195" s="32" t="s">
        <v>54</v>
      </c>
      <c r="G195" s="32" t="s">
        <v>110</v>
      </c>
      <c r="H195" s="45">
        <v>30576604</v>
      </c>
    </row>
    <row r="196" spans="1:8" s="14" customFormat="1" ht="15.75" x14ac:dyDescent="0.25">
      <c r="A196" s="15">
        <v>1</v>
      </c>
      <c r="B196" s="30">
        <v>955</v>
      </c>
      <c r="C196" s="37" t="s">
        <v>81</v>
      </c>
      <c r="D196" s="32" t="s">
        <v>100</v>
      </c>
      <c r="E196" s="32" t="s">
        <v>97</v>
      </c>
      <c r="F196" s="32"/>
      <c r="G196" s="32"/>
      <c r="H196" s="44">
        <f>SUMIFS(H197:H1176,$B197:$B1176,$B197,$D197:$D1176,$D197,$E197:$E1176,$E197)/2</f>
        <v>5031107.4000000004</v>
      </c>
    </row>
    <row r="197" spans="1:8" s="14" customFormat="1" ht="51" customHeight="1" x14ac:dyDescent="0.25">
      <c r="A197" s="16">
        <v>2</v>
      </c>
      <c r="B197" s="30">
        <v>955</v>
      </c>
      <c r="C197" s="37" t="s">
        <v>170</v>
      </c>
      <c r="D197" s="32" t="s">
        <v>100</v>
      </c>
      <c r="E197" s="32" t="s">
        <v>97</v>
      </c>
      <c r="F197" s="32" t="s">
        <v>136</v>
      </c>
      <c r="G197" s="32"/>
      <c r="H197" s="44">
        <f>SUMIFS(H198:H1173,$B198:$B1173,$B197,$D198:$D1173,$D198,$E198:$E1173,$E198,$F198:$F1173,$F198)</f>
        <v>5031107.4000000004</v>
      </c>
    </row>
    <row r="198" spans="1:8" s="14" customFormat="1" ht="15.75" x14ac:dyDescent="0.25">
      <c r="A198" s="18">
        <v>3</v>
      </c>
      <c r="B198" s="30">
        <v>955</v>
      </c>
      <c r="C198" s="37" t="s">
        <v>55</v>
      </c>
      <c r="D198" s="32" t="s">
        <v>100</v>
      </c>
      <c r="E198" s="32" t="s">
        <v>97</v>
      </c>
      <c r="F198" s="32" t="s">
        <v>136</v>
      </c>
      <c r="G198" s="32" t="s">
        <v>110</v>
      </c>
      <c r="H198" s="45">
        <v>5031107.4000000004</v>
      </c>
    </row>
    <row r="199" spans="1:8" s="14" customFormat="1" ht="15.75" x14ac:dyDescent="0.25">
      <c r="A199" s="16">
        <v>1</v>
      </c>
      <c r="B199" s="30">
        <v>955</v>
      </c>
      <c r="C199" s="37" t="s">
        <v>26</v>
      </c>
      <c r="D199" s="32" t="s">
        <v>100</v>
      </c>
      <c r="E199" s="32" t="s">
        <v>100</v>
      </c>
      <c r="F199" s="32"/>
      <c r="G199" s="32"/>
      <c r="H199" s="44">
        <f>SUMIFS(H200:H1179,$B200:$B1179,$B200,$D200:$D1179,$D200,$E200:$E1179,$E200)/2</f>
        <v>2095072</v>
      </c>
    </row>
    <row r="200" spans="1:8" s="14" customFormat="1" ht="31.5" x14ac:dyDescent="0.25">
      <c r="A200" s="17">
        <v>2</v>
      </c>
      <c r="B200" s="30">
        <v>955</v>
      </c>
      <c r="C200" s="37" t="s">
        <v>173</v>
      </c>
      <c r="D200" s="32" t="s">
        <v>100</v>
      </c>
      <c r="E200" s="32" t="s">
        <v>100</v>
      </c>
      <c r="F200" s="32" t="s">
        <v>27</v>
      </c>
      <c r="G200" s="32"/>
      <c r="H200" s="44">
        <f>SUMIFS(H201:H1176,$B201:$B1176,$B200,$D201:$D1176,$D201,$E201:$E1176,$E201,$F201:$F1176,$F201)</f>
        <v>0</v>
      </c>
    </row>
    <row r="201" spans="1:8" s="14" customFormat="1" ht="15.75" x14ac:dyDescent="0.25">
      <c r="A201" s="18">
        <v>3</v>
      </c>
      <c r="B201" s="30">
        <v>955</v>
      </c>
      <c r="C201" s="37" t="s">
        <v>55</v>
      </c>
      <c r="D201" s="32" t="s">
        <v>100</v>
      </c>
      <c r="E201" s="32" t="s">
        <v>100</v>
      </c>
      <c r="F201" s="32" t="s">
        <v>27</v>
      </c>
      <c r="G201" s="32" t="s">
        <v>110</v>
      </c>
      <c r="H201" s="45">
        <v>0</v>
      </c>
    </row>
    <row r="202" spans="1:8" s="14" customFormat="1" ht="47.25" x14ac:dyDescent="0.25">
      <c r="A202" s="17">
        <v>2</v>
      </c>
      <c r="B202" s="30">
        <v>955</v>
      </c>
      <c r="C202" s="39" t="s">
        <v>169</v>
      </c>
      <c r="D202" s="32" t="s">
        <v>100</v>
      </c>
      <c r="E202" s="32" t="s">
        <v>100</v>
      </c>
      <c r="F202" s="32" t="s">
        <v>82</v>
      </c>
      <c r="G202" s="32"/>
      <c r="H202" s="44">
        <f>SUMIFS(H203:H1178,$B203:$B1178,$B202,$D203:$D1178,$D203,$E203:$E1178,$E203,$F203:$F1178,$F203)</f>
        <v>0</v>
      </c>
    </row>
    <row r="203" spans="1:8" s="14" customFormat="1" ht="15.75" x14ac:dyDescent="0.25">
      <c r="A203" s="18">
        <v>3</v>
      </c>
      <c r="B203" s="30">
        <v>955</v>
      </c>
      <c r="C203" s="37" t="s">
        <v>55</v>
      </c>
      <c r="D203" s="32" t="s">
        <v>100</v>
      </c>
      <c r="E203" s="32" t="s">
        <v>100</v>
      </c>
      <c r="F203" s="32" t="s">
        <v>82</v>
      </c>
      <c r="G203" s="32" t="s">
        <v>110</v>
      </c>
      <c r="H203" s="45">
        <v>0</v>
      </c>
    </row>
    <row r="204" spans="1:8" s="14" customFormat="1" ht="39" customHeight="1" x14ac:dyDescent="0.25">
      <c r="A204" s="16">
        <v>2</v>
      </c>
      <c r="B204" s="30">
        <v>955</v>
      </c>
      <c r="C204" s="37" t="s">
        <v>80</v>
      </c>
      <c r="D204" s="32" t="s">
        <v>100</v>
      </c>
      <c r="E204" s="32" t="s">
        <v>100</v>
      </c>
      <c r="F204" s="32" t="s">
        <v>137</v>
      </c>
      <c r="G204" s="32"/>
      <c r="H204" s="44">
        <f>SUMIFS(H205:H1180,$B205:$B1180,$B204,$D205:$D1180,$D205,$E205:$E1180,$E205,$F205:$F1180,$F205)</f>
        <v>2095072</v>
      </c>
    </row>
    <row r="205" spans="1:8" s="14" customFormat="1" ht="47.25" x14ac:dyDescent="0.25">
      <c r="A205" s="18">
        <v>3</v>
      </c>
      <c r="B205" s="30">
        <v>955</v>
      </c>
      <c r="C205" s="37" t="s">
        <v>13</v>
      </c>
      <c r="D205" s="32" t="s">
        <v>100</v>
      </c>
      <c r="E205" s="32" t="s">
        <v>100</v>
      </c>
      <c r="F205" s="32" t="s">
        <v>137</v>
      </c>
      <c r="G205" s="32" t="s">
        <v>92</v>
      </c>
      <c r="H205" s="45">
        <v>2095072</v>
      </c>
    </row>
    <row r="206" spans="1:8" s="14" customFormat="1" ht="15.75" x14ac:dyDescent="0.25">
      <c r="A206" s="16">
        <v>1</v>
      </c>
      <c r="B206" s="30">
        <v>955</v>
      </c>
      <c r="C206" s="37" t="s">
        <v>29</v>
      </c>
      <c r="D206" s="32" t="s">
        <v>102</v>
      </c>
      <c r="E206" s="32" t="s">
        <v>88</v>
      </c>
      <c r="F206" s="32" t="s">
        <v>8</v>
      </c>
      <c r="G206" s="32" t="s">
        <v>90</v>
      </c>
      <c r="H206" s="44">
        <f>SUMIFS(H207:H1153,$B207:$B1153,$B207,$D207:$D1153,$D207,$E207:$E1153,$E207)/2</f>
        <v>4619912</v>
      </c>
    </row>
    <row r="207" spans="1:8" s="14" customFormat="1" ht="31.5" x14ac:dyDescent="0.25">
      <c r="A207" s="17">
        <v>2</v>
      </c>
      <c r="B207" s="30">
        <v>955</v>
      </c>
      <c r="C207" s="37" t="s">
        <v>126</v>
      </c>
      <c r="D207" s="32" t="s">
        <v>102</v>
      </c>
      <c r="E207" s="32" t="s">
        <v>88</v>
      </c>
      <c r="F207" s="32" t="s">
        <v>30</v>
      </c>
      <c r="G207" s="32"/>
      <c r="H207" s="44">
        <f>SUMIFS(H208:H1150,$B208:$B1150,$B207,$D208:$D1150,$D208,$E208:$E1150,$E208,$F208:$F1150,$F208)</f>
        <v>0</v>
      </c>
    </row>
    <row r="208" spans="1:8" s="14" customFormat="1" ht="15.75" x14ac:dyDescent="0.25">
      <c r="A208" s="18">
        <v>3</v>
      </c>
      <c r="B208" s="30">
        <v>955</v>
      </c>
      <c r="C208" s="37" t="s">
        <v>55</v>
      </c>
      <c r="D208" s="32" t="s">
        <v>102</v>
      </c>
      <c r="E208" s="32" t="s">
        <v>88</v>
      </c>
      <c r="F208" s="32" t="s">
        <v>30</v>
      </c>
      <c r="G208" s="32" t="s">
        <v>110</v>
      </c>
      <c r="H208" s="45">
        <v>0</v>
      </c>
    </row>
    <row r="209" spans="1:8" s="14" customFormat="1" ht="78.599999999999994" customHeight="1" x14ac:dyDescent="0.25">
      <c r="A209" s="16">
        <v>2</v>
      </c>
      <c r="B209" s="30">
        <v>955</v>
      </c>
      <c r="C209" s="37" t="s">
        <v>156</v>
      </c>
      <c r="D209" s="32" t="s">
        <v>102</v>
      </c>
      <c r="E209" s="32" t="s">
        <v>88</v>
      </c>
      <c r="F209" s="32" t="s">
        <v>54</v>
      </c>
      <c r="G209" s="32" t="s">
        <v>90</v>
      </c>
      <c r="H209" s="44">
        <f>SUMIFS(H210:H1165,$B210:$B1165,$B209,$D210:$D1165,$D210,$E210:$E1165,$E210,$F210:$F1165,$F210)</f>
        <v>4619912</v>
      </c>
    </row>
    <row r="210" spans="1:8" s="14" customFormat="1" ht="15.75" x14ac:dyDescent="0.25">
      <c r="A210" s="18">
        <v>3</v>
      </c>
      <c r="B210" s="30">
        <v>955</v>
      </c>
      <c r="C210" s="37" t="s">
        <v>55</v>
      </c>
      <c r="D210" s="32" t="s">
        <v>102</v>
      </c>
      <c r="E210" s="32" t="s">
        <v>88</v>
      </c>
      <c r="F210" s="32" t="s">
        <v>54</v>
      </c>
      <c r="G210" s="32" t="s">
        <v>110</v>
      </c>
      <c r="H210" s="45">
        <v>4619912</v>
      </c>
    </row>
    <row r="211" spans="1:8" s="14" customFormat="1" ht="15.75" x14ac:dyDescent="0.25">
      <c r="A211" s="15">
        <v>1</v>
      </c>
      <c r="B211" s="30">
        <v>955</v>
      </c>
      <c r="C211" s="37" t="s">
        <v>178</v>
      </c>
      <c r="D211" s="32" t="s">
        <v>108</v>
      </c>
      <c r="E211" s="32" t="s">
        <v>107</v>
      </c>
      <c r="F211" s="32"/>
      <c r="G211" s="32"/>
      <c r="H211" s="44">
        <f>SUMIFS(H212:H1187,$B212:$B1187,$B212,$D212:$D1187,$D212,$E212:$E1187,$E212)/2</f>
        <v>99970</v>
      </c>
    </row>
    <row r="212" spans="1:8" s="14" customFormat="1" ht="47.25" x14ac:dyDescent="0.25">
      <c r="A212" s="16">
        <v>2</v>
      </c>
      <c r="B212" s="30">
        <v>955</v>
      </c>
      <c r="C212" s="37" t="s">
        <v>74</v>
      </c>
      <c r="D212" s="32" t="s">
        <v>108</v>
      </c>
      <c r="E212" s="32" t="s">
        <v>107</v>
      </c>
      <c r="F212" s="32" t="s">
        <v>75</v>
      </c>
      <c r="G212" s="32"/>
      <c r="H212" s="44">
        <f>SUMIFS(H213:H1184,$B213:$B1184,$B212,$D213:$D1184,$D213,$E213:$E1184,$E213,$F213:$F1184,$F213)</f>
        <v>99970</v>
      </c>
    </row>
    <row r="213" spans="1:8" s="14" customFormat="1" ht="23.45" customHeight="1" x14ac:dyDescent="0.25">
      <c r="A213" s="18">
        <v>3</v>
      </c>
      <c r="B213" s="30">
        <v>955</v>
      </c>
      <c r="C213" s="37" t="s">
        <v>55</v>
      </c>
      <c r="D213" s="32" t="s">
        <v>108</v>
      </c>
      <c r="E213" s="32" t="s">
        <v>107</v>
      </c>
      <c r="F213" s="32" t="s">
        <v>75</v>
      </c>
      <c r="G213" s="32" t="s">
        <v>110</v>
      </c>
      <c r="H213" s="45">
        <v>99970</v>
      </c>
    </row>
    <row r="214" spans="1:8" s="14" customFormat="1" ht="15.75" x14ac:dyDescent="0.25">
      <c r="A214" s="15">
        <v>1</v>
      </c>
      <c r="B214" s="30">
        <v>955</v>
      </c>
      <c r="C214" s="37" t="s">
        <v>83</v>
      </c>
      <c r="D214" s="32" t="s">
        <v>103</v>
      </c>
      <c r="E214" s="32" t="s">
        <v>88</v>
      </c>
      <c r="F214" s="32" t="s">
        <v>8</v>
      </c>
      <c r="G214" s="32" t="s">
        <v>90</v>
      </c>
      <c r="H214" s="44">
        <f>SUMIFS(H215:H1190,$B215:$B1190,$B215,$D215:$D1190,$D215,$E215:$E1190,$E215)/2</f>
        <v>772074</v>
      </c>
    </row>
    <row r="215" spans="1:8" s="14" customFormat="1" ht="31.5" x14ac:dyDescent="0.25">
      <c r="A215" s="16">
        <v>2</v>
      </c>
      <c r="B215" s="30">
        <v>955</v>
      </c>
      <c r="C215" s="41" t="s">
        <v>39</v>
      </c>
      <c r="D215" s="32" t="s">
        <v>103</v>
      </c>
      <c r="E215" s="32" t="s">
        <v>88</v>
      </c>
      <c r="F215" s="42" t="s">
        <v>141</v>
      </c>
      <c r="G215" s="32"/>
      <c r="H215" s="44">
        <f>SUMIFS(H216:H1187,$B216:$B1187,$B215,$D216:$D1187,$D216,$E216:$E1187,$E216,$F216:$F1187,$F216)</f>
        <v>772074</v>
      </c>
    </row>
    <row r="216" spans="1:8" s="14" customFormat="1" ht="31.5" x14ac:dyDescent="0.25">
      <c r="A216" s="18">
        <v>3</v>
      </c>
      <c r="B216" s="30">
        <v>955</v>
      </c>
      <c r="C216" s="37" t="s">
        <v>24</v>
      </c>
      <c r="D216" s="32" t="s">
        <v>103</v>
      </c>
      <c r="E216" s="32" t="s">
        <v>88</v>
      </c>
      <c r="F216" s="32" t="s">
        <v>141</v>
      </c>
      <c r="G216" s="32" t="s">
        <v>99</v>
      </c>
      <c r="H216" s="45">
        <v>772074</v>
      </c>
    </row>
    <row r="217" spans="1:8" s="14" customFormat="1" ht="15.75" x14ac:dyDescent="0.25">
      <c r="A217" s="16">
        <v>1</v>
      </c>
      <c r="B217" s="30">
        <v>955</v>
      </c>
      <c r="C217" s="37" t="s">
        <v>83</v>
      </c>
      <c r="D217" s="32" t="s">
        <v>103</v>
      </c>
      <c r="E217" s="32" t="s">
        <v>97</v>
      </c>
      <c r="F217" s="32" t="s">
        <v>8</v>
      </c>
      <c r="G217" s="32" t="s">
        <v>90</v>
      </c>
      <c r="H217" s="44">
        <f t="shared" ref="H217" si="0">SUMIFS(H218:H1197,$B218:$B1197,$B218,$D218:$D1197,$D218,$E218:$E1197,$E218)/2</f>
        <v>2071574.22</v>
      </c>
    </row>
    <row r="218" spans="1:8" s="14" customFormat="1" ht="47.45" customHeight="1" x14ac:dyDescent="0.25">
      <c r="A218" s="17">
        <v>2</v>
      </c>
      <c r="B218" s="30">
        <v>955</v>
      </c>
      <c r="C218" s="37" t="s">
        <v>74</v>
      </c>
      <c r="D218" s="32" t="s">
        <v>103</v>
      </c>
      <c r="E218" s="32" t="s">
        <v>97</v>
      </c>
      <c r="F218" s="32" t="s">
        <v>75</v>
      </c>
      <c r="G218" s="32"/>
      <c r="H218" s="44">
        <f>SUMIFS(H219:H1192,$B219:$B1192,$B218,$D219:$D1192,$D219,$E219:$E1192,$E219,$F219:$F1192,$F219)</f>
        <v>14315.22</v>
      </c>
    </row>
    <row r="219" spans="1:8" s="14" customFormat="1" ht="31.5" x14ac:dyDescent="0.25">
      <c r="A219" s="18">
        <v>3</v>
      </c>
      <c r="B219" s="30">
        <v>955</v>
      </c>
      <c r="C219" s="37" t="s">
        <v>24</v>
      </c>
      <c r="D219" s="32" t="s">
        <v>103</v>
      </c>
      <c r="E219" s="32" t="s">
        <v>97</v>
      </c>
      <c r="F219" s="32" t="s">
        <v>75</v>
      </c>
      <c r="G219" s="32" t="s">
        <v>99</v>
      </c>
      <c r="H219" s="45">
        <v>14315.22</v>
      </c>
    </row>
    <row r="220" spans="1:8" s="14" customFormat="1" ht="47.25" x14ac:dyDescent="0.25">
      <c r="A220" s="15">
        <v>2</v>
      </c>
      <c r="B220" s="30">
        <v>955</v>
      </c>
      <c r="C220" s="37" t="s">
        <v>150</v>
      </c>
      <c r="D220" s="32" t="s">
        <v>103</v>
      </c>
      <c r="E220" s="32" t="s">
        <v>97</v>
      </c>
      <c r="F220" s="32" t="s">
        <v>149</v>
      </c>
      <c r="G220" s="32"/>
      <c r="H220" s="44">
        <f>SUMIFS(H221:H1195,$B221:$B1195,$B220,$D221:$D1195,$D221,$E221:$E1195,$E221,$F221:$F1195,$F221)</f>
        <v>2057259</v>
      </c>
    </row>
    <row r="221" spans="1:8" s="14" customFormat="1" ht="31.5" x14ac:dyDescent="0.25">
      <c r="A221" s="18">
        <v>3</v>
      </c>
      <c r="B221" s="30">
        <v>955</v>
      </c>
      <c r="C221" s="37" t="s">
        <v>24</v>
      </c>
      <c r="D221" s="32" t="s">
        <v>103</v>
      </c>
      <c r="E221" s="32" t="s">
        <v>97</v>
      </c>
      <c r="F221" s="32" t="s">
        <v>149</v>
      </c>
      <c r="G221" s="32" t="s">
        <v>99</v>
      </c>
      <c r="H221" s="45">
        <v>1165494</v>
      </c>
    </row>
    <row r="222" spans="1:8" s="14" customFormat="1" ht="21" customHeight="1" x14ac:dyDescent="0.25">
      <c r="A222" s="18">
        <v>3</v>
      </c>
      <c r="B222" s="30">
        <v>955</v>
      </c>
      <c r="C222" s="37" t="s">
        <v>55</v>
      </c>
      <c r="D222" s="32" t="s">
        <v>103</v>
      </c>
      <c r="E222" s="32" t="s">
        <v>97</v>
      </c>
      <c r="F222" s="32" t="s">
        <v>149</v>
      </c>
      <c r="G222" s="32" t="s">
        <v>110</v>
      </c>
      <c r="H222" s="45">
        <v>891765</v>
      </c>
    </row>
    <row r="223" spans="1:8" s="14" customFormat="1" ht="26.45" customHeight="1" x14ac:dyDescent="0.25">
      <c r="A223" s="16">
        <v>1</v>
      </c>
      <c r="B223" s="30">
        <v>955</v>
      </c>
      <c r="C223" s="37" t="s">
        <v>38</v>
      </c>
      <c r="D223" s="32" t="s">
        <v>103</v>
      </c>
      <c r="E223" s="32" t="s">
        <v>105</v>
      </c>
      <c r="F223" s="32"/>
      <c r="G223" s="32"/>
      <c r="H223" s="44">
        <f t="shared" ref="H223" si="1">SUMIFS(H224:H1203,$B224:$B1203,$B224,$D224:$D1203,$D224,$E224:$E1203,$E224)/2</f>
        <v>14091917.4</v>
      </c>
    </row>
    <row r="224" spans="1:8" s="14" customFormat="1" ht="15.75" x14ac:dyDescent="0.25">
      <c r="A224" s="17">
        <v>2</v>
      </c>
      <c r="B224" s="30">
        <v>955</v>
      </c>
      <c r="C224" s="37" t="s">
        <v>118</v>
      </c>
      <c r="D224" s="32" t="s">
        <v>103</v>
      </c>
      <c r="E224" s="32" t="s">
        <v>105</v>
      </c>
      <c r="F224" s="32" t="s">
        <v>84</v>
      </c>
      <c r="G224" s="32"/>
      <c r="H224" s="44">
        <f>SUMIFS(H225:H1199,$B225:$B1199,$B224,$D225:$D1199,$D225,$E225:$E1199,$E225,$F225:$F1199,$F225)</f>
        <v>7098953.4000000004</v>
      </c>
    </row>
    <row r="225" spans="1:8" s="14" customFormat="1" ht="31.5" x14ac:dyDescent="0.25">
      <c r="A225" s="18">
        <v>3</v>
      </c>
      <c r="B225" s="30">
        <v>955</v>
      </c>
      <c r="C225" s="37" t="s">
        <v>24</v>
      </c>
      <c r="D225" s="32" t="s">
        <v>103</v>
      </c>
      <c r="E225" s="32" t="s">
        <v>105</v>
      </c>
      <c r="F225" s="32" t="s">
        <v>84</v>
      </c>
      <c r="G225" s="32" t="s">
        <v>99</v>
      </c>
      <c r="H225" s="45">
        <v>7098953.4000000004</v>
      </c>
    </row>
    <row r="226" spans="1:8" s="14" customFormat="1" ht="84" customHeight="1" x14ac:dyDescent="0.25">
      <c r="A226" s="16">
        <v>2</v>
      </c>
      <c r="B226" s="30">
        <v>955</v>
      </c>
      <c r="C226" s="37" t="s">
        <v>151</v>
      </c>
      <c r="D226" s="32" t="s">
        <v>103</v>
      </c>
      <c r="E226" s="32" t="s">
        <v>105</v>
      </c>
      <c r="F226" s="32" t="s">
        <v>148</v>
      </c>
      <c r="G226" s="32"/>
      <c r="H226" s="44">
        <f>SUMIFS(H227:H1202,$B227:$B1202,$B226,$D227:$D1202,$D227,$E227:$E1202,$E227,$F227:$F1202,$F227)</f>
        <v>6992964</v>
      </c>
    </row>
    <row r="227" spans="1:8" s="14" customFormat="1" ht="15.75" x14ac:dyDescent="0.25">
      <c r="A227" s="18">
        <v>3</v>
      </c>
      <c r="B227" s="30">
        <v>955</v>
      </c>
      <c r="C227" s="37" t="s">
        <v>146</v>
      </c>
      <c r="D227" s="32" t="s">
        <v>103</v>
      </c>
      <c r="E227" s="32" t="s">
        <v>105</v>
      </c>
      <c r="F227" s="32" t="s">
        <v>148</v>
      </c>
      <c r="G227" s="32" t="s">
        <v>147</v>
      </c>
      <c r="H227" s="45">
        <v>6992964</v>
      </c>
    </row>
    <row r="228" spans="1:8" s="14" customFormat="1" ht="31.5" x14ac:dyDescent="0.25">
      <c r="A228" s="16">
        <v>1</v>
      </c>
      <c r="B228" s="30">
        <v>955</v>
      </c>
      <c r="C228" s="37" t="s">
        <v>32</v>
      </c>
      <c r="D228" s="32" t="s">
        <v>103</v>
      </c>
      <c r="E228" s="32" t="s">
        <v>89</v>
      </c>
      <c r="F228" s="32"/>
      <c r="G228" s="32"/>
      <c r="H228" s="44">
        <f>SUMIFS(H229:H1208,$B229:$B1208,$B229,$D229:$D1208,$D229,$E229:$E1208,$E229)/2</f>
        <v>218808.47</v>
      </c>
    </row>
    <row r="229" spans="1:8" s="14" customFormat="1" ht="33.6" customHeight="1" x14ac:dyDescent="0.25">
      <c r="A229" s="17">
        <v>2</v>
      </c>
      <c r="B229" s="30">
        <v>955</v>
      </c>
      <c r="C229" s="37" t="s">
        <v>152</v>
      </c>
      <c r="D229" s="32" t="s">
        <v>103</v>
      </c>
      <c r="E229" s="32" t="s">
        <v>89</v>
      </c>
      <c r="F229" s="32" t="s">
        <v>33</v>
      </c>
      <c r="G229" s="32"/>
      <c r="H229" s="44">
        <f>SUMIFS(H230:H1205,$B230:$B1205,$B229,$D230:$D1205,$D230,$E230:$E1205,$E230,$F230:$F1205,$F230)</f>
        <v>0</v>
      </c>
    </row>
    <row r="230" spans="1:8" s="14" customFormat="1" ht="15.75" x14ac:dyDescent="0.25">
      <c r="A230" s="18">
        <v>3</v>
      </c>
      <c r="B230" s="30">
        <v>955</v>
      </c>
      <c r="C230" s="37" t="s">
        <v>55</v>
      </c>
      <c r="D230" s="32" t="s">
        <v>103</v>
      </c>
      <c r="E230" s="32" t="s">
        <v>89</v>
      </c>
      <c r="F230" s="32" t="s">
        <v>33</v>
      </c>
      <c r="G230" s="32" t="s">
        <v>110</v>
      </c>
      <c r="H230" s="45">
        <v>0</v>
      </c>
    </row>
    <row r="231" spans="1:8" s="14" customFormat="1" ht="63" x14ac:dyDescent="0.25">
      <c r="A231" s="15">
        <v>2</v>
      </c>
      <c r="B231" s="30">
        <v>955</v>
      </c>
      <c r="C231" s="37" t="s">
        <v>142</v>
      </c>
      <c r="D231" s="32" t="s">
        <v>103</v>
      </c>
      <c r="E231" s="32" t="s">
        <v>89</v>
      </c>
      <c r="F231" s="32" t="s">
        <v>41</v>
      </c>
      <c r="G231" s="32"/>
      <c r="H231" s="44">
        <f>SUMIFS(H232:H1208,$B232:$B1208,$B231,$D232:$D1208,$D232,$E232:$E1208,$E232,$F232:$F1208,$F232)</f>
        <v>218808.47</v>
      </c>
    </row>
    <row r="232" spans="1:8" s="14" customFormat="1" ht="31.5" x14ac:dyDescent="0.25">
      <c r="A232" s="18">
        <v>3</v>
      </c>
      <c r="B232" s="30">
        <v>955</v>
      </c>
      <c r="C232" s="37" t="s">
        <v>12</v>
      </c>
      <c r="D232" s="32" t="s">
        <v>103</v>
      </c>
      <c r="E232" s="32" t="s">
        <v>89</v>
      </c>
      <c r="F232" s="32" t="s">
        <v>41</v>
      </c>
      <c r="G232" s="32" t="s">
        <v>91</v>
      </c>
      <c r="H232" s="45">
        <v>218808.47</v>
      </c>
    </row>
    <row r="233" spans="1:8" s="14" customFormat="1" ht="47.25" x14ac:dyDescent="0.25">
      <c r="A233" s="18">
        <v>3</v>
      </c>
      <c r="B233" s="30">
        <v>955</v>
      </c>
      <c r="C233" s="37" t="s">
        <v>13</v>
      </c>
      <c r="D233" s="32" t="s">
        <v>103</v>
      </c>
      <c r="E233" s="32" t="s">
        <v>89</v>
      </c>
      <c r="F233" s="32" t="s">
        <v>41</v>
      </c>
      <c r="G233" s="32" t="s">
        <v>92</v>
      </c>
      <c r="H233" s="45">
        <v>0</v>
      </c>
    </row>
    <row r="234" spans="1:8" s="14" customFormat="1" ht="15.75" x14ac:dyDescent="0.25">
      <c r="A234" s="16">
        <v>1</v>
      </c>
      <c r="B234" s="30">
        <v>955</v>
      </c>
      <c r="C234" s="37" t="s">
        <v>36</v>
      </c>
      <c r="D234" s="32" t="s">
        <v>104</v>
      </c>
      <c r="E234" s="32" t="s">
        <v>88</v>
      </c>
      <c r="F234" s="32" t="s">
        <v>8</v>
      </c>
      <c r="G234" s="32" t="s">
        <v>90</v>
      </c>
      <c r="H234" s="44">
        <f>SUMIFS(H235:H1215,$B235:$B1215,$B235,$D235:$D1215,$D235,$E235:$E1215,$E235)/2</f>
        <v>2355145.64</v>
      </c>
    </row>
    <row r="235" spans="1:8" s="14" customFormat="1" ht="53.45" customHeight="1" x14ac:dyDescent="0.25">
      <c r="A235" s="17">
        <v>2</v>
      </c>
      <c r="B235" s="30">
        <v>955</v>
      </c>
      <c r="C235" s="37" t="s">
        <v>160</v>
      </c>
      <c r="D235" s="32" t="s">
        <v>104</v>
      </c>
      <c r="E235" s="32" t="s">
        <v>88</v>
      </c>
      <c r="F235" s="32" t="s">
        <v>37</v>
      </c>
      <c r="G235" s="32"/>
      <c r="H235" s="44">
        <f>SUMIFS(H236:H1212,$B236:$B1212,$B235,$D236:$D1212,$D236,$E236:$E1212,$E236,$F236:$F1212,$F236)</f>
        <v>481544.08</v>
      </c>
    </row>
    <row r="236" spans="1:8" s="14" customFormat="1" ht="15.75" x14ac:dyDescent="0.25">
      <c r="A236" s="18">
        <v>3</v>
      </c>
      <c r="B236" s="30">
        <v>955</v>
      </c>
      <c r="C236" s="37" t="s">
        <v>55</v>
      </c>
      <c r="D236" s="32" t="s">
        <v>104</v>
      </c>
      <c r="E236" s="32" t="s">
        <v>88</v>
      </c>
      <c r="F236" s="32" t="s">
        <v>37</v>
      </c>
      <c r="G236" s="32" t="s">
        <v>110</v>
      </c>
      <c r="H236" s="45">
        <v>481544.08</v>
      </c>
    </row>
    <row r="237" spans="1:8" s="14" customFormat="1" ht="47.25" x14ac:dyDescent="0.25">
      <c r="A237" s="17">
        <v>2</v>
      </c>
      <c r="B237" s="30">
        <v>955</v>
      </c>
      <c r="C237" s="37" t="s">
        <v>74</v>
      </c>
      <c r="D237" s="32" t="s">
        <v>104</v>
      </c>
      <c r="E237" s="32" t="s">
        <v>88</v>
      </c>
      <c r="F237" s="32" t="s">
        <v>75</v>
      </c>
      <c r="G237" s="32"/>
      <c r="H237" s="44">
        <f>SUMIFS(H238:H1214,$B238:$B1214,$B237,$D238:$D1214,$D238,$E238:$E1214,$E238,$F238:$F1214,$F238)</f>
        <v>270477.56</v>
      </c>
    </row>
    <row r="238" spans="1:8" s="14" customFormat="1" ht="120.6" customHeight="1" x14ac:dyDescent="0.25">
      <c r="A238" s="18">
        <v>3</v>
      </c>
      <c r="B238" s="30">
        <v>955</v>
      </c>
      <c r="C238" s="37" t="s">
        <v>140</v>
      </c>
      <c r="D238" s="32" t="s">
        <v>104</v>
      </c>
      <c r="E238" s="32" t="s">
        <v>88</v>
      </c>
      <c r="F238" s="32" t="s">
        <v>75</v>
      </c>
      <c r="G238" s="32" t="s">
        <v>138</v>
      </c>
      <c r="H238" s="45">
        <v>270477.56</v>
      </c>
    </row>
    <row r="239" spans="1:8" s="14" customFormat="1" ht="85.15" customHeight="1" x14ac:dyDescent="0.25">
      <c r="A239" s="16">
        <v>2</v>
      </c>
      <c r="B239" s="30">
        <v>955</v>
      </c>
      <c r="C239" s="37" t="s">
        <v>156</v>
      </c>
      <c r="D239" s="32" t="s">
        <v>104</v>
      </c>
      <c r="E239" s="32" t="s">
        <v>88</v>
      </c>
      <c r="F239" s="32" t="s">
        <v>54</v>
      </c>
      <c r="G239" s="32"/>
      <c r="H239" s="44">
        <f>SUMIFS(H240:H1215,$B240:$B1215,$B239,$D240:$D1215,$D240,$E240:$E1215,$E240,$F240:$F1215,$F240)</f>
        <v>1603124</v>
      </c>
    </row>
    <row r="240" spans="1:8" s="14" customFormat="1" ht="15.75" x14ac:dyDescent="0.25">
      <c r="A240" s="18">
        <v>3</v>
      </c>
      <c r="B240" s="30">
        <v>955</v>
      </c>
      <c r="C240" s="37" t="s">
        <v>55</v>
      </c>
      <c r="D240" s="32" t="s">
        <v>104</v>
      </c>
      <c r="E240" s="32" t="s">
        <v>88</v>
      </c>
      <c r="F240" s="32" t="s">
        <v>54</v>
      </c>
      <c r="G240" s="32" t="s">
        <v>110</v>
      </c>
      <c r="H240" s="45">
        <v>1603124</v>
      </c>
    </row>
    <row r="241" spans="1:8" s="14" customFormat="1" ht="15.75" x14ac:dyDescent="0.25">
      <c r="A241" s="16">
        <v>1</v>
      </c>
      <c r="B241" s="30">
        <v>955</v>
      </c>
      <c r="C241" s="37" t="s">
        <v>85</v>
      </c>
      <c r="D241" s="32" t="s">
        <v>106</v>
      </c>
      <c r="E241" s="32" t="s">
        <v>107</v>
      </c>
      <c r="F241" s="32" t="s">
        <v>8</v>
      </c>
      <c r="G241" s="32" t="s">
        <v>90</v>
      </c>
      <c r="H241" s="44">
        <f>SUMIFS(H242:H1209,$B242:$B1209,$B242,$D242:$D1209,$D242,$E242:$E1209,$E242)/2</f>
        <v>2058364</v>
      </c>
    </row>
    <row r="242" spans="1:8" s="14" customFormat="1" ht="47.25" x14ac:dyDescent="0.25">
      <c r="A242" s="17">
        <v>2</v>
      </c>
      <c r="B242" s="30">
        <v>955</v>
      </c>
      <c r="C242" s="39" t="s">
        <v>175</v>
      </c>
      <c r="D242" s="32" t="s">
        <v>106</v>
      </c>
      <c r="E242" s="32" t="s">
        <v>107</v>
      </c>
      <c r="F242" s="32" t="s">
        <v>86</v>
      </c>
      <c r="G242" s="32"/>
      <c r="H242" s="44">
        <f>SUMIFS(H243:H1209,$B243:$B1209,$B242,$D243:$D1209,$D243,$E243:$E1209,$E243,$F243:$F1209,$F243)</f>
        <v>1206031</v>
      </c>
    </row>
    <row r="243" spans="1:8" s="14" customFormat="1" ht="15.75" x14ac:dyDescent="0.25">
      <c r="A243" s="18">
        <v>3</v>
      </c>
      <c r="B243" s="30">
        <v>955</v>
      </c>
      <c r="C243" s="37" t="s">
        <v>55</v>
      </c>
      <c r="D243" s="32" t="s">
        <v>106</v>
      </c>
      <c r="E243" s="32" t="s">
        <v>107</v>
      </c>
      <c r="F243" s="32" t="s">
        <v>86</v>
      </c>
      <c r="G243" s="32" t="s">
        <v>110</v>
      </c>
      <c r="H243" s="45">
        <v>1206031</v>
      </c>
    </row>
    <row r="244" spans="1:8" ht="97.9" customHeight="1" x14ac:dyDescent="0.25">
      <c r="A244" s="11">
        <v>2</v>
      </c>
      <c r="B244" s="30">
        <v>955</v>
      </c>
      <c r="C244" s="39" t="s">
        <v>176</v>
      </c>
      <c r="D244" s="32" t="s">
        <v>106</v>
      </c>
      <c r="E244" s="32" t="s">
        <v>107</v>
      </c>
      <c r="F244" s="32" t="s">
        <v>177</v>
      </c>
      <c r="G244" s="32" t="s">
        <v>90</v>
      </c>
      <c r="H244" s="44">
        <f>SUMIFS(H245:H1211,$B245:$B1211,$B244,$D245:$D1211,$D245,$E245:$E1211,$E245,$F245:$F1211,$F245)</f>
        <v>852333</v>
      </c>
    </row>
    <row r="245" spans="1:8" ht="19.149999999999999" customHeight="1" x14ac:dyDescent="0.25">
      <c r="A245" s="11">
        <v>3</v>
      </c>
      <c r="B245" s="30">
        <v>955</v>
      </c>
      <c r="C245" s="37" t="s">
        <v>55</v>
      </c>
      <c r="D245" s="32" t="s">
        <v>106</v>
      </c>
      <c r="E245" s="32" t="s">
        <v>107</v>
      </c>
      <c r="F245" s="32" t="s">
        <v>177</v>
      </c>
      <c r="G245" s="32" t="s">
        <v>110</v>
      </c>
      <c r="H245" s="45">
        <v>852333</v>
      </c>
    </row>
    <row r="246" spans="1:8" ht="19.899999999999999" customHeight="1" x14ac:dyDescent="0.25">
      <c r="B246" s="29"/>
      <c r="C246" s="29" t="s">
        <v>87</v>
      </c>
      <c r="D246" s="38"/>
      <c r="E246" s="38"/>
      <c r="F246" s="38" t="s">
        <v>8</v>
      </c>
      <c r="G246" s="38"/>
      <c r="H246" s="43">
        <f>SUMIF($A13:$A252,$A13,H13:H252)</f>
        <v>197083510.96999997</v>
      </c>
    </row>
    <row r="250" spans="1:8" x14ac:dyDescent="0.25">
      <c r="H250" s="19"/>
    </row>
  </sheetData>
  <autoFilter ref="A12:H246"/>
  <mergeCells count="1">
    <mergeCell ref="F8:H8"/>
  </mergeCells>
  <pageMargins left="0.31496062992125984" right="0.31496062992125984" top="0.31496062992125984" bottom="0.31496062992125984" header="0" footer="0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D11" sqref="D11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49" t="s">
        <v>124</v>
      </c>
      <c r="C3" s="49" t="s">
        <v>122</v>
      </c>
      <c r="D3" s="52" t="s">
        <v>115</v>
      </c>
      <c r="E3" s="52"/>
      <c r="F3" s="52" t="s">
        <v>116</v>
      </c>
      <c r="G3" s="52"/>
    </row>
    <row r="4" spans="2:7" x14ac:dyDescent="0.25">
      <c r="B4" s="50"/>
      <c r="C4" s="50"/>
      <c r="D4" s="52"/>
      <c r="E4" s="52"/>
      <c r="F4" s="52"/>
      <c r="G4" s="52"/>
    </row>
    <row r="5" spans="2:7" ht="0.75" customHeight="1" x14ac:dyDescent="0.25">
      <c r="B5" s="50"/>
      <c r="C5" s="50"/>
      <c r="D5" s="52"/>
      <c r="E5" s="52"/>
      <c r="F5" s="52"/>
      <c r="G5" s="52"/>
    </row>
    <row r="6" spans="2:7" ht="15" hidden="1" customHeight="1" x14ac:dyDescent="0.25">
      <c r="B6" s="50"/>
      <c r="C6" s="50"/>
      <c r="D6" s="52"/>
      <c r="E6" s="52"/>
      <c r="F6" s="52"/>
      <c r="G6" s="52"/>
    </row>
    <row r="7" spans="2:7" x14ac:dyDescent="0.25">
      <c r="B7" s="50"/>
      <c r="C7" s="50"/>
      <c r="D7" s="52" t="s">
        <v>6</v>
      </c>
      <c r="E7" s="52" t="s">
        <v>114</v>
      </c>
      <c r="F7" s="52" t="s">
        <v>6</v>
      </c>
      <c r="G7" s="52" t="s">
        <v>114</v>
      </c>
    </row>
    <row r="8" spans="2:7" x14ac:dyDescent="0.25">
      <c r="B8" s="50"/>
      <c r="C8" s="50"/>
      <c r="D8" s="52"/>
      <c r="E8" s="52"/>
      <c r="F8" s="52"/>
      <c r="G8" s="52"/>
    </row>
    <row r="9" spans="2:7" x14ac:dyDescent="0.25">
      <c r="B9" s="50"/>
      <c r="C9" s="50"/>
      <c r="D9" s="52"/>
      <c r="E9" s="52"/>
      <c r="F9" s="52"/>
      <c r="G9" s="52"/>
    </row>
    <row r="10" spans="2:7" ht="2.25" customHeight="1" x14ac:dyDescent="0.25">
      <c r="B10" s="51"/>
      <c r="C10" s="51"/>
      <c r="D10" s="52"/>
      <c r="E10" s="52"/>
      <c r="F10" s="52"/>
      <c r="G10" s="52"/>
    </row>
    <row r="11" spans="2:7" x14ac:dyDescent="0.25">
      <c r="B11" s="1">
        <v>0</v>
      </c>
      <c r="C11" s="1" t="s">
        <v>119</v>
      </c>
      <c r="D11" s="4">
        <f>SUMIF('Приложение №4'!$A$11:$A1009,0,'Приложение №4'!$H$13:$H1012)</f>
        <v>4264401.83</v>
      </c>
      <c r="E11" s="4" t="e">
        <f>SUMIF('Приложение №4'!$A$11:$A1009,0,'Приложение №4'!#REF!)</f>
        <v>#REF!</v>
      </c>
      <c r="F11" s="4" t="e">
        <f>SUMIF('Приложение №4'!$A$11:$A1009,0,'Приложение №4'!#REF!)</f>
        <v>#REF!</v>
      </c>
      <c r="G11" s="4" t="e">
        <f>SUMIF('Приложение №4'!$A$11:$A1009,0,'Приложение №4'!#REF!)</f>
        <v>#REF!</v>
      </c>
    </row>
    <row r="12" spans="2:7" x14ac:dyDescent="0.25">
      <c r="B12" s="2">
        <v>1</v>
      </c>
      <c r="C12" s="2" t="s">
        <v>120</v>
      </c>
      <c r="D12" s="6">
        <f>SUMIF('Приложение №4'!$A$11:$A1010,1,'Приложение №4'!$H$13:$H1013)</f>
        <v>75220737.560000002</v>
      </c>
      <c r="E12" s="6" t="e">
        <f>SUMIF('Приложение №4'!$A$11:$A1010,1,'Приложение №4'!#REF!)</f>
        <v>#REF!</v>
      </c>
      <c r="F12" s="6" t="e">
        <f>SUMIF('Приложение №4'!$A$11:$A1010,1,'Приложение №4'!#REF!)</f>
        <v>#REF!</v>
      </c>
      <c r="G12" s="6" t="e">
        <f>SUMIF('Приложение №4'!$A$11:$A1010,1,'Приложение №4'!#REF!)</f>
        <v>#REF!</v>
      </c>
    </row>
    <row r="13" spans="2:7" x14ac:dyDescent="0.25">
      <c r="B13" s="3">
        <v>2</v>
      </c>
      <c r="C13" s="3" t="s">
        <v>123</v>
      </c>
      <c r="D13" s="7">
        <f>SUMIF('Приложение №4'!$A$11:$A1011,2,'Приложение №4'!$H$13:$H1014)</f>
        <v>584637916.80000007</v>
      </c>
      <c r="E13" s="7" t="e">
        <f>SUMIF('Приложение №4'!$A$11:$A1011,2,'Приложение №4'!#REF!)</f>
        <v>#REF!</v>
      </c>
      <c r="F13" s="7" t="e">
        <f>SUMIF('Приложение №4'!$A$11:$A1011,2,'Приложение №4'!#REF!)</f>
        <v>#REF!</v>
      </c>
      <c r="G13" s="7" t="e">
        <f>SUMIF('Приложение №4'!$A$11:$A1011,2,'Приложение №4'!#REF!)</f>
        <v>#REF!</v>
      </c>
    </row>
    <row r="14" spans="2:7" s="22" customFormat="1" ht="78" customHeight="1" x14ac:dyDescent="0.25">
      <c r="B14" s="20" t="s">
        <v>125</v>
      </c>
      <c r="C14" s="20" t="s">
        <v>121</v>
      </c>
      <c r="D14" s="21">
        <f>SUMIF('Приложение №4'!$A$11:$A1012,3,'Приложение №4'!$H$13:$H1015)</f>
        <v>285952842.27999997</v>
      </c>
      <c r="E14" s="21" t="e">
        <f>SUMIF('Приложение №4'!$A$11:$A1012,3,'Приложение №4'!#REF!)</f>
        <v>#REF!</v>
      </c>
      <c r="F14" s="21" t="e">
        <f>SUMIF('Приложение №4'!$A$11:$A1012,3,'Приложение №4'!#REF!)</f>
        <v>#REF!</v>
      </c>
      <c r="G14" s="21" t="e">
        <f>SUMIF('Приложение №4'!$A$11:$A1012,3,'Приложение №4'!#REF!)</f>
        <v>#REF!</v>
      </c>
    </row>
    <row r="15" spans="2:7" x14ac:dyDescent="0.25">
      <c r="B15" s="8">
        <v>0</v>
      </c>
      <c r="C15" s="8" t="s">
        <v>119</v>
      </c>
      <c r="D15" s="9">
        <f>D14-D11</f>
        <v>281688440.44999999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120</v>
      </c>
      <c r="D16" s="9">
        <f>D14-D12</f>
        <v>210732104.71999997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123</v>
      </c>
      <c r="D17" s="9">
        <f>D14-D13</f>
        <v>-298685074.5200001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№4</vt:lpstr>
      <vt:lpstr>КС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2019-08-15T04:54:54Z</cp:lastPrinted>
  <dcterms:created xsi:type="dcterms:W3CDTF">2017-09-27T09:31:38Z</dcterms:created>
  <dcterms:modified xsi:type="dcterms:W3CDTF">2019-08-15T05:07:57Z</dcterms:modified>
</cp:coreProperties>
</file>