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6" activeTab="0"/>
  </bookViews>
  <sheets>
    <sheet name="Лист1" sheetId="1" r:id="rId1"/>
    <sheet name="Лист2" sheetId="2" r:id="rId2"/>
    <sheet name="налоговый потенциал на 2022год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<sst xmlns="http://schemas.openxmlformats.org/spreadsheetml/2006/main" count="269" uniqueCount="177">
  <si>
    <t>тыс.руб.</t>
  </si>
  <si>
    <t>Наименование</t>
  </si>
  <si>
    <t>Налоговые доходы</t>
  </si>
  <si>
    <t>Налог на вменённый доход для отдельных видов деятельности</t>
  </si>
  <si>
    <t>Единый сельскохозяйственный налог</t>
  </si>
  <si>
    <t>Плата за патент</t>
  </si>
  <si>
    <t>Госпошлина</t>
  </si>
  <si>
    <t>Неналоговые доходы</t>
  </si>
  <si>
    <t>Проценты, получаемые от предоставления бюджетных кредитов внутри страны за счет средств бюджетов муниципальных районов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</si>
  <si>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</si>
  <si>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право заключения договора на установку и эксплуатацию рекламных конструкций</t>
  </si>
  <si>
    <t>Плата за установку и эксплуатацию рекламных конструкций</t>
  </si>
  <si>
    <t>Плата за размещение и эксплуатацию нестационарных торговых объектов на территории мр Кинельский</t>
  </si>
  <si>
    <t>Плата за негативное воздействие на окружающую среду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</si>
  <si>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</si>
  <si>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</si>
  <si>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Всего доходов</t>
  </si>
  <si>
    <t>Безвозмездные поступления</t>
  </si>
  <si>
    <t>В том числе:</t>
  </si>
  <si>
    <t>Дотации бюджетам субъектов РФ и муниципальных  образований</t>
  </si>
  <si>
    <t>Дотации  бюджетам муниципальных районов на выравнивание бюджетной обеспеченности</t>
  </si>
  <si>
    <t>Субсидии бюджетам субъектов РФ и муниципальных  образований</t>
  </si>
  <si>
    <t>Субсидии по оплате ст-ти набора продуктов питания для детей в организованных органами местн самоупр-ия оздоровительных лагерях с дневным пребыванием детей в каникул. время.</t>
  </si>
  <si>
    <t>Субвенции бюджетам субъектов РФ и муниципальных образований</t>
  </si>
  <si>
    <t>Субвенции на выплату единовременного пособия при передаче ребенка на воспитание в семью</t>
  </si>
  <si>
    <t>Субвенции на исполнение отдельных государственных полномочий Самарской области в сфере охраны труда</t>
  </si>
  <si>
    <t>Субвенции на исполнение отдельных государственных полномочий Самарской области по созданию и организации деятельности административных комиссий  муниципальных районов Самарской области</t>
  </si>
  <si>
    <t>Субвенции на исполнение государственных полномочий Самарской области по осуществлению деятельности по опеке и попечительству над несовершеннолетними лицами, социальному обслуживанию и социальной поддержке семьи, материнства и детства</t>
  </si>
  <si>
    <t>Субвенции на исполнение отдельных государственных полномочий Самарской области в сфере архивного дела</t>
  </si>
  <si>
    <t>Субвенции на исполнение отдельных государственных полномочий Самарской области в сфере охраны окружающей среды</t>
  </si>
  <si>
    <t>Субвенции для исполнения органами госполномочий на поддержку с/х производства.</t>
  </si>
  <si>
    <t xml:space="preserve">Субвенции на исполнение отдельных государственных полномочий Самарской области в сфере градостроительной деятельности на территории Самарской области </t>
  </si>
  <si>
    <t>Субвенции на исполнение государственных полномочий Самарской области по осуществлению денежных выплат на вознаграждение, причитающееся приемному родителю, патронатному воспитателю</t>
  </si>
  <si>
    <t>Субвенции на исполнение переданных государственных полномочий по обеспечению жилыми помещениями отдельных категорий граждан</t>
  </si>
  <si>
    <t>Субвенции на приобритения жилья отдельным категориям граждан: инвалидам</t>
  </si>
  <si>
    <t>Субвенции на исполнение государственных полномочий Самарской области попредоставлению единовременной социальной выплаты на ремонт нуждающегося в ремонте жилого помещения, принадлежащего лицу из числа детей сирот и детей, оставшихся без попечения родителей, на праве единоличной собственности и находящегося на территории Самарской области</t>
  </si>
  <si>
    <t>Субвенции на предоставление дотаций поселениям</t>
  </si>
  <si>
    <t>Иные межбюджетные трансферты</t>
  </si>
  <si>
    <t>Межбюджетные трансферты, передаваемые бюджетам МР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</si>
  <si>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Итого доходов</t>
  </si>
  <si>
    <t>2020 год</t>
  </si>
  <si>
    <t>Акцизы</t>
  </si>
  <si>
    <t>Субвенции на исполнение отдельных государственных полномочий Самарской области по осуществлению денежных выплат на вознаграждение, причитающееся приемному родителю, патронажному воспитателю</t>
  </si>
  <si>
    <t>КБК</t>
  </si>
  <si>
    <t>100 00000 00 0000 000</t>
  </si>
  <si>
    <t>101 02000 01 0000 110</t>
  </si>
  <si>
    <t>100 10300 01 0000 110</t>
  </si>
  <si>
    <t>108 00000 01 0000 110</t>
  </si>
  <si>
    <t>110 00000 00 0000 000</t>
  </si>
  <si>
    <t>111 03050 05 0000 120</t>
  </si>
  <si>
    <t>111 05000 05 0000 120</t>
  </si>
  <si>
    <t>111 05013 05 0000 120</t>
  </si>
  <si>
    <t>111 05035 05 0000 120</t>
  </si>
  <si>
    <t>111 09045 05 0003 120</t>
  </si>
  <si>
    <t>111 09045 05 0002 120</t>
  </si>
  <si>
    <t>111 09045 05 0000 120</t>
  </si>
  <si>
    <t>112 01000 01 0000 120</t>
  </si>
  <si>
    <t>113 00000 05 0000 130</t>
  </si>
  <si>
    <t>114 06000 05 0000 000</t>
  </si>
  <si>
    <t>114 02052 05 0000 410</t>
  </si>
  <si>
    <t>114 06013 05 0000 430</t>
  </si>
  <si>
    <t>116 00000 00 0000 140</t>
  </si>
  <si>
    <t>117 00000 00 0000 180</t>
  </si>
  <si>
    <t>200 00000 00 0000 000</t>
  </si>
  <si>
    <t>202 29999 05 0000 151</t>
  </si>
  <si>
    <t>202 30024 05 0000 151</t>
  </si>
  <si>
    <t>202 39999 05 0000 151</t>
  </si>
  <si>
    <t>202 30027 05 0000 151</t>
  </si>
  <si>
    <t xml:space="preserve">Налог на доходы физических лиц                 </t>
  </si>
  <si>
    <t>Приложение 1</t>
  </si>
  <si>
    <t>Субвенции бюджетам муниципальных районов на развитие молочного скотоводства</t>
  </si>
  <si>
    <t>2021 год</t>
  </si>
  <si>
    <t>111 05313 10 0000 120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</si>
  <si>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</si>
  <si>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</si>
  <si>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</si>
  <si>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</si>
  <si>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</si>
  <si>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</si>
  <si>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Прочие неналоговые доходы бюджетов муниципальных районов</t>
  </si>
  <si>
    <t xml:space="preserve">к пояснительной записке к  Решению Собрания представителей муниципального района Кинельский "О бюджете муниципального района Кинельский на 2020 год и на плановый период 2021 и 2022 годов"                                           </t>
  </si>
  <si>
    <t>Кинельский на 2020-2022 года.</t>
  </si>
  <si>
    <t>2022 год</t>
  </si>
  <si>
    <t>2019 год</t>
  </si>
  <si>
    <t>114 06025 05 0000 430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</si>
  <si>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 автономных учреждений)</t>
  </si>
  <si>
    <t>Дотации на поддержку мер по обеспечению сбалансированности местных бюджетов</t>
  </si>
  <si>
    <t>Разница     (2020-2019)</t>
  </si>
  <si>
    <t>202 20000 05 0000 150</t>
  </si>
  <si>
    <t>202 10000 05 0000 150</t>
  </si>
  <si>
    <t>202 15001 05 0000 150</t>
  </si>
  <si>
    <t>202 15002 05 0000 150</t>
  </si>
  <si>
    <t>202 30000 05 0000 150</t>
  </si>
  <si>
    <t>202 39999 05 0000 150</t>
  </si>
  <si>
    <t>202 40000 05 0000 150</t>
  </si>
  <si>
    <t>207 05030 05 0000 150</t>
  </si>
  <si>
    <t>202 40014 05 0000 150</t>
  </si>
  <si>
    <t>Прочие безвозмездные поступления в бюджеты муниципальных районов</t>
  </si>
  <si>
    <t>219 00000 05 00000 150</t>
  </si>
  <si>
    <t>Возвраит остатков субсидий, субвенций и иных межбюджетных трансфертов, имеющих целевое назначеие, прошлых лет из бюджетов муниципальных районов</t>
  </si>
  <si>
    <t>Субсидии бюджетам муниципальных районов на формирование земельных участков для многодетных семей</t>
  </si>
  <si>
    <t>Субвенции на исполнение государственных полномочий Самарской области по осуществлению деятельности по опеке и попечительству в отношении совершеннолетних граждан, нуждающихся в соответствии с законодательством в установлении над ними опеки и попечительства, а также реализации мероприятий по заключению договоров с управляющими имуществом граждан в случаях, предусмотренных Гражданским кодексом РФ</t>
  </si>
  <si>
    <t>Субвенции на исполнение отдельных государственных полномочий Самарской области по организации мероприятий при осуществлении деятельности по обращению с животными без владельцев</t>
  </si>
  <si>
    <t>105 01010 01 0000 110</t>
  </si>
  <si>
    <t>105 02010 01 0000 110</t>
  </si>
  <si>
    <t>105 03010 01 0000 110</t>
  </si>
  <si>
    <t>105 04020 02 0000 110</t>
  </si>
  <si>
    <t>Налог, взимаемый в связи с применением упрощенной системы налогообложения</t>
  </si>
  <si>
    <t>Плата за размещение и эксплуатацию нестационарных торговых объектов на территории муниципального района Кинельский</t>
  </si>
  <si>
    <t>ШТРАФЫ, САНКЦИИ, ВОЗМЕЩЕНИЕ УЩЕРБА</t>
  </si>
  <si>
    <t>117 00000 05 0000 180</t>
  </si>
  <si>
    <t>Реестр</t>
  </si>
  <si>
    <t xml:space="preserve">доходов бюджета муниципального района </t>
  </si>
  <si>
    <t xml:space="preserve">                     РЕЕСТР</t>
  </si>
  <si>
    <t xml:space="preserve">Пояснение </t>
  </si>
  <si>
    <t>Возврат остатков субсидий, субвенций и иных межбюджетных трансфертов, имеющих целевое назначеие, прошлых лет из бюджетов муниципальных районов</t>
  </si>
  <si>
    <t xml:space="preserve">Областной бюджет </t>
  </si>
  <si>
    <t>Безвозмездные поступления от других бюджетов бюджетной системы Российской Федерации</t>
  </si>
  <si>
    <t>202 00000 00 0000 000</t>
  </si>
  <si>
    <t>000 101 02000 01 0000 110</t>
  </si>
  <si>
    <t>000 105 01010 01 0000 110</t>
  </si>
  <si>
    <t>000 105 03010 01 0000 110</t>
  </si>
  <si>
    <t>000 100 00000 00 0000 000</t>
  </si>
  <si>
    <t>000 105 04020 02 0000 110</t>
  </si>
  <si>
    <t>000 108 00000 01 0000 110</t>
  </si>
  <si>
    <t>000 110 00000 00 0000 000</t>
  </si>
  <si>
    <t>000 111 03050 05 0000 120</t>
  </si>
  <si>
    <t>000 111 05000 05 0000 120</t>
  </si>
  <si>
    <t>000 111 05013 05 0000 120</t>
  </si>
  <si>
    <t>000 111 05313 10 0000 120</t>
  </si>
  <si>
    <t>000 111 05035 05 0000 120</t>
  </si>
  <si>
    <t>000 111 09045 05 0000 120</t>
  </si>
  <si>
    <t>000 111 09045 05 0003 120</t>
  </si>
  <si>
    <t>Субсидии на благоустройство территории в рамках программы "Формирование комфортной городской среды"</t>
  </si>
  <si>
    <t>202 25555 05 0000 150</t>
  </si>
  <si>
    <t>по данным АД (КУМИ)</t>
  </si>
  <si>
    <t>по данным АД (Отдел по инвестициям, предпринимательству, потребительскому рынку и защите прав потрибителей)</t>
  </si>
  <si>
    <t>по данным АД (Культура)</t>
  </si>
  <si>
    <t>тыс. рублей</t>
  </si>
  <si>
    <t>Налоговый потенциал</t>
  </si>
  <si>
    <t>Налог на доходы физических лиц</t>
  </si>
  <si>
    <t>Единый налог на вменён. доход</t>
  </si>
  <si>
    <t>Единый с/х налог</t>
  </si>
  <si>
    <t>Земельный налог</t>
  </si>
  <si>
    <t>Налог, взимаемый в связи с применением патентной системы налогообложения</t>
  </si>
  <si>
    <t>Налог на имущество физ. лиц</t>
  </si>
  <si>
    <t>(1)</t>
  </si>
  <si>
    <t>(4)=(5)+…+(11)</t>
  </si>
  <si>
    <t>(5)</t>
  </si>
  <si>
    <t>(6)</t>
  </si>
  <si>
    <t>(7)</t>
  </si>
  <si>
    <t>(8)</t>
  </si>
  <si>
    <t>(9)</t>
  </si>
  <si>
    <t>(10)</t>
  </si>
  <si>
    <t>(11)</t>
  </si>
  <si>
    <t>Консолидированный  налоговый потенциал муниципального района Кинельский на 2022 год</t>
  </si>
  <si>
    <t>По данным МУФ СО</t>
  </si>
  <si>
    <t xml:space="preserve">По данным УФА </t>
  </si>
  <si>
    <t>отклонение МУФ СО от УФА</t>
  </si>
  <si>
    <t xml:space="preserve">к пояснительной записке к  Решению Собрания представителей муниципального района Кинельский "О бюджете муниципального района Кинельский на 2023 год и на плановый период 2024 и 2025 годов"                                           </t>
  </si>
  <si>
    <t>2023 год</t>
  </si>
  <si>
    <t>2024год</t>
  </si>
  <si>
    <t>2025 год</t>
  </si>
  <si>
    <t>Кинельский на 2023-2025 года.</t>
  </si>
  <si>
    <t>План на 31.08.2022</t>
  </si>
  <si>
    <t>Факт на 31.08.2022</t>
  </si>
  <si>
    <t>Ожидаемое поступление в 2022г</t>
  </si>
  <si>
    <t>2023-3,6%,2024-4,4%,2025-5,0%</t>
  </si>
  <si>
    <t>Использован индекс потребительских цен 2023-9,0%,2024-4,6%,2025-4%</t>
  </si>
  <si>
    <t>план по данным Федеральной кадастровой службы государственной регистрации, кадастра и картографии</t>
  </si>
  <si>
    <t>по данным межрегионального управления ФС по надзору в сфере природопользования</t>
  </si>
  <si>
    <t>по данным АД (200,0 тыс.руб. - административная комиссия; 1000,0 тыс. руб. - (возмещение убытков)Управление природопользования</t>
  </si>
  <si>
    <t>по факту поступления в 2021г.от Минимущества</t>
  </si>
  <si>
    <t>Прочие неналоговые доходы бюджетов муниципальных районов(невыясннные поступления, поступлени от Минимущ)</t>
  </si>
  <si>
    <t>План 2022г</t>
  </si>
  <si>
    <t>Использован индекс потребительских цен 2023-100,1%,2024-103,3%-2025-101,7%</t>
  </si>
  <si>
    <t>ожидаемое поступление в 2022г *98%=2023, 2024-100,7%,2024*101,0%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</si>
</sst>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0.0"/>
    <numFmt numFmtId="175" formatCode="#,##0.00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"/>
    <numFmt numFmtId="182" formatCode="0.0%"/>
    <numFmt numFmtId="183" formatCode="#,##0.00000"/>
  </numFmts>
  <fonts count="59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Calibri"/>
      <family val="2"/>
    </font>
    <font>
      <sz val="14"/>
      <name val="Arial Cyr"/>
      <family val="0"/>
    </font>
    <font>
      <sz val="14"/>
      <name val="Calibri"/>
      <family val="2"/>
    </font>
    <font>
      <sz val="12"/>
      <name val="Times new roman cyr"/>
      <family val="1"/>
    </font>
    <font>
      <b/>
      <sz val="12"/>
      <name val="Times New Roman Cyr"/>
      <family val="1"/>
    </font>
    <font>
      <sz val="11"/>
      <name val="Times new roman cyr"/>
      <family val="1"/>
    </font>
    <font>
      <b/>
      <sz val="14"/>
      <name val="Times New Roman Cyr"/>
      <family val="1"/>
    </font>
    <font>
      <sz val="11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0" borderId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8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vertical="center" wrapText="1"/>
    </xf>
    <xf numFmtId="172" fontId="2" fillId="0" borderId="0" xfId="0" applyNumberFormat="1" applyFont="1" applyFill="1" applyAlignment="1">
      <alignment/>
    </xf>
    <xf numFmtId="172" fontId="2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vertical="center" wrapText="1"/>
    </xf>
    <xf numFmtId="172" fontId="1" fillId="0" borderId="0" xfId="0" applyNumberFormat="1" applyFont="1" applyFill="1" applyAlignment="1">
      <alignment horizontal="right"/>
    </xf>
    <xf numFmtId="0" fontId="9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172" fontId="1" fillId="33" borderId="11" xfId="0" applyNumberFormat="1" applyFont="1" applyFill="1" applyBorder="1" applyAlignment="1">
      <alignment horizontal="center" vertical="center" wrapText="1"/>
    </xf>
    <xf numFmtId="172" fontId="3" fillId="33" borderId="11" xfId="0" applyNumberFormat="1" applyFont="1" applyFill="1" applyBorder="1" applyAlignment="1">
      <alignment horizontal="center" vertical="center"/>
    </xf>
    <xf numFmtId="0" fontId="10" fillId="33" borderId="0" xfId="0" applyFont="1" applyFill="1" applyAlignment="1">
      <alignment vertical="center" wrapText="1"/>
    </xf>
    <xf numFmtId="0" fontId="9" fillId="33" borderId="11" xfId="0" applyFont="1" applyFill="1" applyBorder="1" applyAlignment="1">
      <alignment/>
    </xf>
    <xf numFmtId="0" fontId="2" fillId="33" borderId="10" xfId="0" applyNumberFormat="1" applyFont="1" applyFill="1" applyBorder="1" applyAlignment="1">
      <alignment vertical="center" wrapText="1"/>
    </xf>
    <xf numFmtId="2" fontId="2" fillId="33" borderId="0" xfId="0" applyNumberFormat="1" applyFont="1" applyFill="1" applyAlignment="1">
      <alignment horizontal="justify" vertical="center" wrapText="1"/>
    </xf>
    <xf numFmtId="0" fontId="2" fillId="33" borderId="10" xfId="0" applyFont="1" applyFill="1" applyBorder="1" applyAlignment="1">
      <alignment vertical="center" wrapText="1"/>
    </xf>
    <xf numFmtId="49" fontId="9" fillId="0" borderId="11" xfId="0" applyNumberFormat="1" applyFont="1" applyFill="1" applyBorder="1" applyAlignment="1">
      <alignment/>
    </xf>
    <xf numFmtId="172" fontId="4" fillId="34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/>
    </xf>
    <xf numFmtId="0" fontId="2" fillId="33" borderId="1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172" fontId="4" fillId="0" borderId="10" xfId="0" applyNumberFormat="1" applyFont="1" applyFill="1" applyBorder="1" applyAlignment="1">
      <alignment vertical="center" wrapText="1"/>
    </xf>
    <xf numFmtId="172" fontId="4" fillId="33" borderId="11" xfId="0" applyNumberFormat="1" applyFont="1" applyFill="1" applyBorder="1" applyAlignment="1">
      <alignment horizontal="center" vertical="center"/>
    </xf>
    <xf numFmtId="172" fontId="3" fillId="33" borderId="11" xfId="0" applyNumberFormat="1" applyFont="1" applyFill="1" applyBorder="1" applyAlignment="1">
      <alignment horizontal="right" vertical="center"/>
    </xf>
    <xf numFmtId="172" fontId="3" fillId="0" borderId="10" xfId="0" applyNumberFormat="1" applyFont="1" applyFill="1" applyBorder="1" applyAlignment="1">
      <alignment vertical="center" wrapText="1"/>
    </xf>
    <xf numFmtId="172" fontId="4" fillId="33" borderId="11" xfId="0" applyNumberFormat="1" applyFont="1" applyFill="1" applyBorder="1" applyAlignment="1">
      <alignment vertical="center" wrapText="1"/>
    </xf>
    <xf numFmtId="172" fontId="4" fillId="33" borderId="11" xfId="0" applyNumberFormat="1" applyFont="1" applyFill="1" applyBorder="1" applyAlignment="1">
      <alignment horizontal="right" vertical="center" wrapText="1"/>
    </xf>
    <xf numFmtId="172" fontId="4" fillId="33" borderId="10" xfId="0" applyNumberFormat="1" applyFont="1" applyFill="1" applyBorder="1" applyAlignment="1">
      <alignment vertical="center" wrapText="1"/>
    </xf>
    <xf numFmtId="172" fontId="2" fillId="0" borderId="10" xfId="0" applyNumberFormat="1" applyFont="1" applyFill="1" applyBorder="1" applyAlignment="1">
      <alignment vertical="center" wrapText="1"/>
    </xf>
    <xf numFmtId="172" fontId="4" fillId="13" borderId="11" xfId="0" applyNumberFormat="1" applyFont="1" applyFill="1" applyBorder="1" applyAlignment="1">
      <alignment horizontal="center" vertical="center"/>
    </xf>
    <xf numFmtId="172" fontId="4" fillId="8" borderId="11" xfId="0" applyNumberFormat="1" applyFont="1" applyFill="1" applyBorder="1" applyAlignment="1">
      <alignment horizontal="center" vertical="center"/>
    </xf>
    <xf numFmtId="172" fontId="12" fillId="0" borderId="10" xfId="0" applyNumberFormat="1" applyFont="1" applyFill="1" applyBorder="1" applyAlignment="1">
      <alignment vertical="center" wrapText="1"/>
    </xf>
    <xf numFmtId="172" fontId="11" fillId="33" borderId="11" xfId="0" applyNumberFormat="1" applyFont="1" applyFill="1" applyBorder="1" applyAlignment="1">
      <alignment vertical="center" wrapText="1"/>
    </xf>
    <xf numFmtId="172" fontId="1" fillId="0" borderId="10" xfId="0" applyNumberFormat="1" applyFont="1" applyFill="1" applyBorder="1" applyAlignment="1">
      <alignment vertical="center" wrapText="1"/>
    </xf>
    <xf numFmtId="172" fontId="3" fillId="13" borderId="11" xfId="0" applyNumberFormat="1" applyFont="1" applyFill="1" applyBorder="1" applyAlignment="1">
      <alignment horizontal="center" vertical="center"/>
    </xf>
    <xf numFmtId="172" fontId="3" fillId="8" borderId="11" xfId="0" applyNumberFormat="1" applyFont="1" applyFill="1" applyBorder="1" applyAlignment="1">
      <alignment horizontal="center" vertical="center"/>
    </xf>
    <xf numFmtId="172" fontId="8" fillId="0" borderId="11" xfId="0" applyNumberFormat="1" applyFont="1" applyFill="1" applyBorder="1" applyAlignment="1">
      <alignment/>
    </xf>
    <xf numFmtId="172" fontId="4" fillId="33" borderId="0" xfId="0" applyNumberFormat="1" applyFont="1" applyFill="1" applyAlignment="1">
      <alignment horizontal="center" vertical="center"/>
    </xf>
    <xf numFmtId="172" fontId="8" fillId="0" borderId="10" xfId="0" applyNumberFormat="1" applyFont="1" applyFill="1" applyBorder="1" applyAlignment="1">
      <alignment vertical="center" wrapText="1"/>
    </xf>
    <xf numFmtId="172" fontId="2" fillId="0" borderId="10" xfId="0" applyNumberFormat="1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vertical="center" wrapText="1"/>
    </xf>
    <xf numFmtId="172" fontId="2" fillId="0" borderId="11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Alignment="1">
      <alignment vertical="center" wrapText="1"/>
    </xf>
    <xf numFmtId="172" fontId="4" fillId="0" borderId="10" xfId="0" applyNumberFormat="1" applyFont="1" applyBorder="1" applyAlignment="1">
      <alignment horizontal="justify" vertical="center" wrapText="1"/>
    </xf>
    <xf numFmtId="0" fontId="9" fillId="0" borderId="11" xfId="0" applyFont="1" applyBorder="1" applyAlignment="1">
      <alignment horizontal="justify" vertical="center" wrapText="1"/>
    </xf>
    <xf numFmtId="0" fontId="13" fillId="0" borderId="11" xfId="0" applyFont="1" applyBorder="1" applyAlignment="1">
      <alignment vertical="center"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4" fontId="12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16" fillId="33" borderId="0" xfId="53" applyFont="1" applyFill="1" applyAlignment="1">
      <alignment vertical="center"/>
      <protection/>
    </xf>
    <xf numFmtId="0" fontId="16" fillId="0" borderId="0" xfId="53" applyFont="1" applyFill="1" applyAlignment="1">
      <alignment vertical="center"/>
      <protection/>
    </xf>
    <xf numFmtId="0" fontId="18" fillId="0" borderId="0" xfId="53" applyFont="1" applyFill="1" applyAlignment="1">
      <alignment horizontal="right" vertical="center"/>
      <protection/>
    </xf>
    <xf numFmtId="0" fontId="16" fillId="35" borderId="11" xfId="53" applyFont="1" applyFill="1" applyBorder="1" applyAlignment="1">
      <alignment horizontal="center" vertical="center" wrapText="1"/>
      <protection/>
    </xf>
    <xf numFmtId="0" fontId="16" fillId="35" borderId="11" xfId="53" applyNumberFormat="1" applyFont="1" applyFill="1" applyBorder="1" applyAlignment="1" applyProtection="1">
      <alignment horizontal="center" vertical="center" wrapText="1"/>
      <protection/>
    </xf>
    <xf numFmtId="49" fontId="16" fillId="35" borderId="11" xfId="53" applyNumberFormat="1" applyFont="1" applyFill="1" applyBorder="1" applyAlignment="1">
      <alignment horizontal="center" vertical="center" wrapText="1"/>
      <protection/>
    </xf>
    <xf numFmtId="0" fontId="8" fillId="0" borderId="11" xfId="0" applyNumberFormat="1" applyFont="1" applyFill="1" applyBorder="1" applyAlignment="1">
      <alignment wrapText="1"/>
    </xf>
    <xf numFmtId="4" fontId="6" fillId="0" borderId="11" xfId="0" applyNumberFormat="1" applyFont="1" applyFill="1" applyBorder="1" applyAlignment="1">
      <alignment horizontal="center"/>
    </xf>
    <xf numFmtId="4" fontId="9" fillId="0" borderId="11" xfId="0" applyNumberFormat="1" applyFont="1" applyFill="1" applyBorder="1" applyAlignment="1">
      <alignment horizontal="center"/>
    </xf>
    <xf numFmtId="4" fontId="20" fillId="0" borderId="11" xfId="0" applyNumberFormat="1" applyFont="1" applyBorder="1" applyAlignment="1">
      <alignment horizontal="center"/>
    </xf>
    <xf numFmtId="4" fontId="6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4" fontId="9" fillId="0" borderId="11" xfId="0" applyNumberFormat="1" applyFont="1" applyFill="1" applyBorder="1" applyAlignment="1">
      <alignment horizontal="center" vertical="center"/>
    </xf>
    <xf numFmtId="4" fontId="20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0" xfId="0" applyFont="1" applyFill="1" applyAlignment="1">
      <alignment horizontal="center"/>
    </xf>
    <xf numFmtId="172" fontId="21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172" fontId="22" fillId="0" borderId="0" xfId="0" applyNumberFormat="1" applyFont="1" applyFill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172" fontId="22" fillId="0" borderId="11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/>
    </xf>
    <xf numFmtId="172" fontId="22" fillId="0" borderId="11" xfId="0" applyNumberFormat="1" applyFont="1" applyFill="1" applyBorder="1" applyAlignment="1">
      <alignment horizontal="center" vertical="center"/>
    </xf>
    <xf numFmtId="172" fontId="21" fillId="0" borderId="11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172" fontId="21" fillId="0" borderId="10" xfId="0" applyNumberFormat="1" applyFont="1" applyFill="1" applyBorder="1" applyAlignment="1">
      <alignment horizontal="center" vertical="center" wrapText="1"/>
    </xf>
    <xf numFmtId="172" fontId="21" fillId="0" borderId="11" xfId="0" applyNumberFormat="1" applyFont="1" applyFill="1" applyBorder="1" applyAlignment="1">
      <alignment horizontal="center"/>
    </xf>
    <xf numFmtId="172" fontId="21" fillId="0" borderId="11" xfId="0" applyNumberFormat="1" applyFont="1" applyFill="1" applyBorder="1" applyAlignment="1">
      <alignment horizontal="center" vertical="center" wrapText="1"/>
    </xf>
    <xf numFmtId="172" fontId="22" fillId="0" borderId="10" xfId="0" applyNumberFormat="1" applyFont="1" applyFill="1" applyBorder="1" applyAlignment="1">
      <alignment horizontal="center" vertical="center" wrapText="1"/>
    </xf>
    <xf numFmtId="172" fontId="23" fillId="0" borderId="10" xfId="0" applyNumberFormat="1" applyFont="1" applyFill="1" applyBorder="1" applyAlignment="1">
      <alignment horizontal="center" vertical="center" wrapText="1"/>
    </xf>
    <xf numFmtId="172" fontId="21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49" fontId="4" fillId="0" borderId="11" xfId="0" applyNumberFormat="1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/>
    </xf>
    <xf numFmtId="172" fontId="24" fillId="0" borderId="11" xfId="0" applyNumberFormat="1" applyFont="1" applyFill="1" applyBorder="1" applyAlignment="1">
      <alignment horizontal="center" vertical="center" wrapText="1"/>
    </xf>
    <xf numFmtId="172" fontId="21" fillId="0" borderId="0" xfId="0" applyNumberFormat="1" applyFont="1" applyFill="1" applyAlignment="1">
      <alignment horizontal="center" vertical="center" wrapText="1"/>
    </xf>
    <xf numFmtId="172" fontId="2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172" fontId="8" fillId="0" borderId="0" xfId="0" applyNumberFormat="1" applyFont="1" applyFill="1" applyAlignment="1">
      <alignment/>
    </xf>
    <xf numFmtId="0" fontId="4" fillId="0" borderId="11" xfId="0" applyNumberFormat="1" applyFont="1" applyFill="1" applyBorder="1" applyAlignment="1">
      <alignment vertical="center" wrapText="1"/>
    </xf>
    <xf numFmtId="2" fontId="4" fillId="0" borderId="0" xfId="0" applyNumberFormat="1" applyFont="1" applyFill="1" applyAlignment="1">
      <alignment horizontal="justify" vertical="center" wrapText="1"/>
    </xf>
    <xf numFmtId="0" fontId="11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justify" vertical="center" wrapText="1"/>
    </xf>
    <xf numFmtId="0" fontId="15" fillId="0" borderId="11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172" fontId="21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>
      <alignment horizontal="right"/>
    </xf>
    <xf numFmtId="0" fontId="14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72" fontId="2" fillId="0" borderId="0" xfId="0" applyNumberFormat="1" applyFont="1" applyAlignment="1">
      <alignment horizontal="center" vertical="top" wrapText="1"/>
    </xf>
    <xf numFmtId="0" fontId="17" fillId="33" borderId="0" xfId="53" applyNumberFormat="1" applyFont="1" applyFill="1" applyBorder="1" applyAlignment="1" applyProtection="1">
      <alignment horizontal="center" vertical="center" wrapText="1"/>
      <protection/>
    </xf>
    <xf numFmtId="0" fontId="19" fillId="0" borderId="0" xfId="53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Regional Data for IGR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7"/>
  <sheetViews>
    <sheetView tabSelected="1" zoomScale="80" zoomScaleNormal="80" zoomScalePageLayoutView="0" workbookViewId="0" topLeftCell="A1">
      <selection activeCell="A3" sqref="A3:IV3"/>
    </sheetView>
  </sheetViews>
  <sheetFormatPr defaultColWidth="9.125" defaultRowHeight="12.75"/>
  <cols>
    <col min="1" max="1" width="30.625" style="105" customWidth="1"/>
    <col min="2" max="2" width="53.375" style="61" customWidth="1"/>
    <col min="3" max="3" width="15.50390625" style="86" hidden="1" customWidth="1"/>
    <col min="4" max="4" width="17.50390625" style="86" hidden="1" customWidth="1"/>
    <col min="5" max="5" width="17.375" style="86" hidden="1" customWidth="1"/>
    <col min="6" max="6" width="19.50390625" style="86" hidden="1" customWidth="1"/>
    <col min="7" max="7" width="19.625" style="87" customWidth="1"/>
    <col min="8" max="8" width="21.50390625" style="87" customWidth="1"/>
    <col min="9" max="9" width="22.50390625" style="87" customWidth="1"/>
    <col min="10" max="10" width="14.625" style="86" hidden="1" customWidth="1"/>
    <col min="11" max="11" width="17.375" style="86" hidden="1" customWidth="1"/>
    <col min="12" max="12" width="17.375" style="88" hidden="1" customWidth="1"/>
    <col min="13" max="13" width="12.125" style="86" hidden="1" customWidth="1"/>
    <col min="14" max="15" width="9.125" style="86" hidden="1" customWidth="1"/>
    <col min="16" max="16" width="54.50390625" style="89" hidden="1" customWidth="1"/>
    <col min="17" max="17" width="19.50390625" style="13" customWidth="1"/>
    <col min="18" max="16384" width="9.125" style="13" customWidth="1"/>
  </cols>
  <sheetData>
    <row r="1" spans="8:9" ht="21">
      <c r="H1" s="126" t="s">
        <v>69</v>
      </c>
      <c r="I1" s="126"/>
    </row>
    <row r="2" ht="141" customHeight="1" hidden="1"/>
    <row r="3" spans="7:15" ht="112.5" customHeight="1" hidden="1">
      <c r="G3" s="126" t="s">
        <v>159</v>
      </c>
      <c r="H3" s="130"/>
      <c r="I3" s="130"/>
      <c r="J3" s="130"/>
      <c r="K3" s="130"/>
      <c r="L3" s="130"/>
      <c r="M3" s="130"/>
      <c r="N3" s="130"/>
      <c r="O3" s="130"/>
    </row>
    <row r="4" spans="1:16" s="61" customFormat="1" ht="33" customHeight="1">
      <c r="A4" s="105"/>
      <c r="B4" s="127" t="s">
        <v>113</v>
      </c>
      <c r="C4" s="128"/>
      <c r="D4" s="128"/>
      <c r="E4" s="128"/>
      <c r="F4" s="128"/>
      <c r="G4" s="87"/>
      <c r="H4" s="87"/>
      <c r="I4" s="87"/>
      <c r="J4" s="86"/>
      <c r="K4" s="86"/>
      <c r="L4" s="88"/>
      <c r="M4" s="86"/>
      <c r="N4" s="86"/>
      <c r="O4" s="86"/>
      <c r="P4" s="89"/>
    </row>
    <row r="5" spans="1:18" ht="21">
      <c r="A5" s="124" t="s">
        <v>112</v>
      </c>
      <c r="B5" s="124"/>
      <c r="C5" s="124"/>
      <c r="D5" s="124"/>
      <c r="E5" s="124"/>
      <c r="F5" s="124"/>
      <c r="G5" s="124"/>
      <c r="H5" s="124"/>
      <c r="I5" s="124"/>
      <c r="J5" s="87"/>
      <c r="O5" s="88"/>
      <c r="P5" s="86"/>
      <c r="Q5" s="112"/>
      <c r="R5" s="116"/>
    </row>
    <row r="6" spans="1:18" ht="24" customHeight="1">
      <c r="A6" s="125" t="s">
        <v>163</v>
      </c>
      <c r="B6" s="125"/>
      <c r="C6" s="125"/>
      <c r="D6" s="125"/>
      <c r="E6" s="125"/>
      <c r="F6" s="125"/>
      <c r="G6" s="125"/>
      <c r="H6" s="125"/>
      <c r="I6" s="125"/>
      <c r="J6" s="87"/>
      <c r="Q6" s="112"/>
      <c r="R6" s="116"/>
    </row>
    <row r="7" spans="2:18" ht="21">
      <c r="B7" s="62"/>
      <c r="C7" s="90"/>
      <c r="D7" s="90"/>
      <c r="E7" s="90"/>
      <c r="F7" s="90"/>
      <c r="J7" s="129"/>
      <c r="K7" s="130"/>
      <c r="L7" s="130"/>
      <c r="M7" s="130"/>
      <c r="N7" s="130"/>
      <c r="O7" s="130"/>
      <c r="P7" s="130"/>
      <c r="Q7" s="130"/>
      <c r="R7" s="130"/>
    </row>
    <row r="8" ht="21">
      <c r="I8" s="91" t="s">
        <v>0</v>
      </c>
    </row>
    <row r="9" spans="1:16" ht="68.25" customHeight="1">
      <c r="A9" s="106" t="s">
        <v>43</v>
      </c>
      <c r="B9" s="63" t="s">
        <v>1</v>
      </c>
      <c r="C9" s="92" t="s">
        <v>71</v>
      </c>
      <c r="D9" s="92" t="s">
        <v>164</v>
      </c>
      <c r="E9" s="92" t="s">
        <v>165</v>
      </c>
      <c r="F9" s="92" t="s">
        <v>166</v>
      </c>
      <c r="G9" s="93" t="s">
        <v>160</v>
      </c>
      <c r="H9" s="93" t="s">
        <v>161</v>
      </c>
      <c r="I9" s="93" t="s">
        <v>162</v>
      </c>
      <c r="J9" s="93"/>
      <c r="K9" s="93"/>
      <c r="L9" s="94"/>
      <c r="M9" s="95"/>
      <c r="N9" s="95"/>
      <c r="O9" s="95"/>
      <c r="P9" s="94" t="s">
        <v>114</v>
      </c>
    </row>
    <row r="10" spans="1:16" ht="21">
      <c r="A10" s="107" t="s">
        <v>122</v>
      </c>
      <c r="B10" s="33" t="s">
        <v>2</v>
      </c>
      <c r="C10" s="96">
        <f aca="true" t="shared" si="0" ref="C10:K10">C11+C12+C13+C14+C15+C16</f>
        <v>146850.3</v>
      </c>
      <c r="D10" s="96">
        <f t="shared" si="0"/>
        <v>156105.63</v>
      </c>
      <c r="E10" s="96">
        <f t="shared" si="0"/>
        <v>115682.86030999999</v>
      </c>
      <c r="F10" s="96">
        <f t="shared" si="0"/>
        <v>169845.89138000002</v>
      </c>
      <c r="G10" s="96">
        <f t="shared" si="0"/>
        <v>174360.427259205</v>
      </c>
      <c r="H10" s="96">
        <f t="shared" si="0"/>
        <v>181256.67824742143</v>
      </c>
      <c r="I10" s="96">
        <f t="shared" si="0"/>
        <v>188730.02128301302</v>
      </c>
      <c r="J10" s="96">
        <f t="shared" si="0"/>
        <v>0</v>
      </c>
      <c r="K10" s="96">
        <f t="shared" si="0"/>
        <v>0</v>
      </c>
      <c r="L10" s="97"/>
      <c r="M10" s="95"/>
      <c r="N10" s="95"/>
      <c r="O10" s="95"/>
      <c r="P10" s="98"/>
    </row>
    <row r="11" spans="1:16" ht="38.25" customHeight="1">
      <c r="A11" s="107" t="s">
        <v>119</v>
      </c>
      <c r="B11" s="65" t="s">
        <v>68</v>
      </c>
      <c r="C11" s="99">
        <v>116138.9</v>
      </c>
      <c r="D11" s="99">
        <v>121564.159</v>
      </c>
      <c r="E11" s="99">
        <v>83144.9916</v>
      </c>
      <c r="F11" s="99">
        <f>E11/8*12</f>
        <v>124717.48739999998</v>
      </c>
      <c r="G11" s="97">
        <f>F11*1.036</f>
        <v>129207.31694639998</v>
      </c>
      <c r="H11" s="97">
        <f>G11*1.044</f>
        <v>134892.4388920416</v>
      </c>
      <c r="I11" s="97">
        <f>H11*1.05</f>
        <v>141637.06083664368</v>
      </c>
      <c r="J11" s="97"/>
      <c r="K11" s="100"/>
      <c r="L11" s="97"/>
      <c r="M11" s="95"/>
      <c r="N11" s="95"/>
      <c r="O11" s="95"/>
      <c r="P11" s="98" t="s">
        <v>167</v>
      </c>
    </row>
    <row r="12" spans="1:16" ht="9" customHeight="1" hidden="1">
      <c r="A12" s="107" t="s">
        <v>46</v>
      </c>
      <c r="B12" s="65" t="s">
        <v>41</v>
      </c>
      <c r="C12" s="99"/>
      <c r="D12" s="99"/>
      <c r="E12" s="99"/>
      <c r="F12" s="99"/>
      <c r="G12" s="97"/>
      <c r="H12" s="97"/>
      <c r="I12" s="97"/>
      <c r="J12" s="97"/>
      <c r="K12" s="100"/>
      <c r="L12" s="97"/>
      <c r="M12" s="95"/>
      <c r="N12" s="95"/>
      <c r="O12" s="95"/>
      <c r="P12" s="98"/>
    </row>
    <row r="13" spans="1:16" ht="59.25" customHeight="1">
      <c r="A13" s="107" t="s">
        <v>120</v>
      </c>
      <c r="B13" s="117" t="s">
        <v>107</v>
      </c>
      <c r="C13" s="101">
        <v>18846</v>
      </c>
      <c r="D13" s="101">
        <v>22128.547</v>
      </c>
      <c r="E13" s="101">
        <v>21537.05637</v>
      </c>
      <c r="F13" s="101">
        <f>E13/8*12</f>
        <v>32305.584554999998</v>
      </c>
      <c r="G13" s="97">
        <f>F13*100.1%</f>
        <v>32337.890139554995</v>
      </c>
      <c r="H13" s="97">
        <f>G13*103.3%</f>
        <v>33405.040514160304</v>
      </c>
      <c r="I13" s="97">
        <f>H13*101.7%</f>
        <v>33972.926202901035</v>
      </c>
      <c r="J13" s="97"/>
      <c r="K13" s="100"/>
      <c r="L13" s="97"/>
      <c r="M13" s="95"/>
      <c r="N13" s="95"/>
      <c r="O13" s="95"/>
      <c r="P13" s="98" t="s">
        <v>175</v>
      </c>
    </row>
    <row r="14" spans="1:16" ht="42">
      <c r="A14" s="107" t="s">
        <v>121</v>
      </c>
      <c r="B14" s="65" t="s">
        <v>4</v>
      </c>
      <c r="C14" s="99">
        <v>7220.8</v>
      </c>
      <c r="D14" s="99">
        <v>8233.026</v>
      </c>
      <c r="E14" s="99">
        <v>8114.676</v>
      </c>
      <c r="F14" s="99">
        <v>8233</v>
      </c>
      <c r="G14" s="97">
        <f>F14*98%</f>
        <v>8068.34</v>
      </c>
      <c r="H14" s="97">
        <f>G14*100.7%</f>
        <v>8124.8183800000015</v>
      </c>
      <c r="I14" s="97">
        <f>H14*101%</f>
        <v>8206.066563800001</v>
      </c>
      <c r="J14" s="97"/>
      <c r="K14" s="100"/>
      <c r="L14" s="97"/>
      <c r="M14" s="95"/>
      <c r="N14" s="95"/>
      <c r="O14" s="95"/>
      <c r="P14" s="98" t="s">
        <v>176</v>
      </c>
    </row>
    <row r="15" spans="1:16" ht="67.5" customHeight="1">
      <c r="A15" s="107" t="s">
        <v>123</v>
      </c>
      <c r="B15" s="65" t="s">
        <v>5</v>
      </c>
      <c r="C15" s="99">
        <v>2077.9</v>
      </c>
      <c r="D15" s="99">
        <v>2124.191</v>
      </c>
      <c r="E15" s="99">
        <v>1163.41295</v>
      </c>
      <c r="F15" s="99">
        <f>E15/8*12</f>
        <v>1745.1194249999999</v>
      </c>
      <c r="G15" s="97">
        <f>F15*1.09</f>
        <v>1902.18017325</v>
      </c>
      <c r="H15" s="97">
        <f>G15*1.046</f>
        <v>1989.6804612195</v>
      </c>
      <c r="I15" s="97">
        <f>H15*1.04</f>
        <v>2069.2676796682804</v>
      </c>
      <c r="J15" s="97"/>
      <c r="K15" s="100"/>
      <c r="L15" s="97"/>
      <c r="M15" s="95"/>
      <c r="N15" s="95"/>
      <c r="O15" s="95"/>
      <c r="P15" s="98" t="s">
        <v>168</v>
      </c>
    </row>
    <row r="16" spans="1:16" ht="82.5" customHeight="1">
      <c r="A16" s="107" t="s">
        <v>124</v>
      </c>
      <c r="B16" s="65" t="s">
        <v>6</v>
      </c>
      <c r="C16" s="99">
        <v>2566.7</v>
      </c>
      <c r="D16" s="99">
        <v>2055.707</v>
      </c>
      <c r="E16" s="99">
        <v>1722.72339</v>
      </c>
      <c r="F16" s="99">
        <v>2844.7</v>
      </c>
      <c r="G16" s="97">
        <v>2844.7</v>
      </c>
      <c r="H16" s="97">
        <v>2844.7</v>
      </c>
      <c r="I16" s="97">
        <v>2844.7</v>
      </c>
      <c r="J16" s="97"/>
      <c r="K16" s="100"/>
      <c r="L16" s="97"/>
      <c r="M16" s="95"/>
      <c r="N16" s="95"/>
      <c r="O16" s="95"/>
      <c r="P16" s="98" t="s">
        <v>169</v>
      </c>
    </row>
    <row r="17" spans="1:16" ht="21">
      <c r="A17" s="107" t="s">
        <v>125</v>
      </c>
      <c r="B17" s="65" t="s">
        <v>7</v>
      </c>
      <c r="C17" s="96">
        <f aca="true" t="shared" si="1" ref="C17:I17">C18+C19+C23+C27+C28+C29+C33+C34+C35</f>
        <v>75980.29957999999</v>
      </c>
      <c r="D17" s="96">
        <f t="shared" si="1"/>
        <v>69567.48800000001</v>
      </c>
      <c r="E17" s="96">
        <f t="shared" si="1"/>
        <v>53143.213610000006</v>
      </c>
      <c r="F17" s="96">
        <f t="shared" si="1"/>
        <v>71777.207915</v>
      </c>
      <c r="G17" s="96">
        <f t="shared" si="1"/>
        <v>63211.966239999994</v>
      </c>
      <c r="H17" s="96">
        <f t="shared" si="1"/>
        <v>64423.05291</v>
      </c>
      <c r="I17" s="96">
        <f t="shared" si="1"/>
        <v>64767.68321</v>
      </c>
      <c r="J17" s="96">
        <f>J18+J19+J23+J27+J28+J29+J33+J34</f>
        <v>0</v>
      </c>
      <c r="K17" s="100"/>
      <c r="L17" s="97"/>
      <c r="M17" s="95"/>
      <c r="N17" s="95"/>
      <c r="O17" s="95"/>
      <c r="P17" s="98"/>
    </row>
    <row r="18" spans="1:16" s="112" customFormat="1" ht="62.25" customHeight="1">
      <c r="A18" s="107" t="s">
        <v>126</v>
      </c>
      <c r="B18" s="70" t="s">
        <v>8</v>
      </c>
      <c r="C18" s="102">
        <v>19.3</v>
      </c>
      <c r="D18" s="102">
        <v>55.97</v>
      </c>
      <c r="E18" s="102">
        <v>29.613</v>
      </c>
      <c r="F18" s="102">
        <v>56</v>
      </c>
      <c r="G18" s="96">
        <v>56</v>
      </c>
      <c r="H18" s="96">
        <v>0</v>
      </c>
      <c r="I18" s="96">
        <v>0</v>
      </c>
      <c r="J18" s="97"/>
      <c r="K18" s="97"/>
      <c r="L18" s="97"/>
      <c r="M18" s="95"/>
      <c r="N18" s="95"/>
      <c r="O18" s="95"/>
      <c r="P18" s="98" t="s">
        <v>174</v>
      </c>
    </row>
    <row r="19" spans="1:17" ht="139.5" customHeight="1">
      <c r="A19" s="107" t="s">
        <v>127</v>
      </c>
      <c r="B19" s="66" t="s">
        <v>75</v>
      </c>
      <c r="C19" s="96">
        <f aca="true" t="shared" si="2" ref="C19:I19">C20+C21+C22</f>
        <v>31183.19958</v>
      </c>
      <c r="D19" s="96">
        <f t="shared" si="2"/>
        <v>29157.038</v>
      </c>
      <c r="E19" s="96">
        <f t="shared" si="2"/>
        <v>19961.48861</v>
      </c>
      <c r="F19" s="96">
        <f t="shared" si="2"/>
        <v>29640.128915</v>
      </c>
      <c r="G19" s="96">
        <f t="shared" si="2"/>
        <v>27627.67624</v>
      </c>
      <c r="H19" s="96">
        <f t="shared" si="2"/>
        <v>27589.63891</v>
      </c>
      <c r="I19" s="96">
        <f t="shared" si="2"/>
        <v>26206.67321</v>
      </c>
      <c r="J19" s="96"/>
      <c r="K19" s="97"/>
      <c r="L19" s="97"/>
      <c r="M19" s="95"/>
      <c r="N19" s="95"/>
      <c r="O19" s="95"/>
      <c r="P19" s="98" t="s">
        <v>135</v>
      </c>
      <c r="Q19" s="118"/>
    </row>
    <row r="20" spans="1:16" ht="108.75" customHeight="1">
      <c r="A20" s="107" t="s">
        <v>128</v>
      </c>
      <c r="B20" s="119" t="s">
        <v>74</v>
      </c>
      <c r="C20" s="101">
        <v>29305</v>
      </c>
      <c r="D20" s="101">
        <v>26981.953</v>
      </c>
      <c r="E20" s="101">
        <v>18439.15261</v>
      </c>
      <c r="F20" s="101">
        <f>E20/8*12</f>
        <v>27658.728915</v>
      </c>
      <c r="G20" s="97">
        <f>26397.65268</f>
        <v>26397.65268</v>
      </c>
      <c r="H20" s="97">
        <v>26397.65268</v>
      </c>
      <c r="I20" s="97">
        <v>25078.32989</v>
      </c>
      <c r="J20" s="97"/>
      <c r="K20" s="97"/>
      <c r="L20" s="97"/>
      <c r="M20" s="95"/>
      <c r="N20" s="95"/>
      <c r="O20" s="95"/>
      <c r="P20" s="98" t="s">
        <v>135</v>
      </c>
    </row>
    <row r="21" spans="1:16" ht="143.25" customHeight="1">
      <c r="A21" s="107" t="s">
        <v>129</v>
      </c>
      <c r="B21" s="120" t="s">
        <v>73</v>
      </c>
      <c r="C21" s="101">
        <v>0.19958</v>
      </c>
      <c r="D21" s="101">
        <v>325.923</v>
      </c>
      <c r="E21" s="101">
        <v>132.159</v>
      </c>
      <c r="F21" s="101">
        <v>132.2</v>
      </c>
      <c r="G21" s="97">
        <v>143.64456</v>
      </c>
      <c r="H21" s="97">
        <v>105.60723</v>
      </c>
      <c r="I21" s="97">
        <v>41.96432</v>
      </c>
      <c r="J21" s="97"/>
      <c r="K21" s="97"/>
      <c r="L21" s="97"/>
      <c r="M21" s="95"/>
      <c r="N21" s="95"/>
      <c r="O21" s="95"/>
      <c r="P21" s="98" t="s">
        <v>135</v>
      </c>
    </row>
    <row r="22" spans="1:16" ht="117" customHeight="1">
      <c r="A22" s="107" t="s">
        <v>130</v>
      </c>
      <c r="B22" s="65" t="s">
        <v>76</v>
      </c>
      <c r="C22" s="99">
        <v>1878</v>
      </c>
      <c r="D22" s="99">
        <v>1849.162</v>
      </c>
      <c r="E22" s="99">
        <v>1390.177</v>
      </c>
      <c r="F22" s="99">
        <v>1849.2</v>
      </c>
      <c r="G22" s="97">
        <v>1086.379</v>
      </c>
      <c r="H22" s="97">
        <v>1086.379</v>
      </c>
      <c r="I22" s="97">
        <v>1086.379</v>
      </c>
      <c r="J22" s="97"/>
      <c r="K22" s="97"/>
      <c r="L22" s="97"/>
      <c r="M22" s="95"/>
      <c r="N22" s="95"/>
      <c r="O22" s="95"/>
      <c r="P22" s="98" t="s">
        <v>135</v>
      </c>
    </row>
    <row r="23" spans="1:16" ht="124.5" customHeight="1">
      <c r="A23" s="106" t="s">
        <v>131</v>
      </c>
      <c r="B23" s="33" t="s">
        <v>9</v>
      </c>
      <c r="C23" s="96">
        <f aca="true" t="shared" si="3" ref="C23:I23">C25+C26</f>
        <v>46.4</v>
      </c>
      <c r="D23" s="96">
        <f t="shared" si="3"/>
        <v>95.76</v>
      </c>
      <c r="E23" s="96">
        <f t="shared" si="3"/>
        <v>7.728</v>
      </c>
      <c r="F23" s="96">
        <f t="shared" si="3"/>
        <v>12</v>
      </c>
      <c r="G23" s="96">
        <f t="shared" si="3"/>
        <v>83.3</v>
      </c>
      <c r="H23" s="96">
        <f t="shared" si="3"/>
        <v>85</v>
      </c>
      <c r="I23" s="96">
        <f t="shared" si="3"/>
        <v>87</v>
      </c>
      <c r="J23" s="97"/>
      <c r="K23" s="97"/>
      <c r="L23" s="97"/>
      <c r="M23" s="95"/>
      <c r="N23" s="95"/>
      <c r="O23" s="95"/>
      <c r="P23" s="98" t="s">
        <v>136</v>
      </c>
    </row>
    <row r="24" spans="1:16" ht="47.25" customHeight="1" hidden="1">
      <c r="A24" s="107"/>
      <c r="B24" s="65" t="s">
        <v>10</v>
      </c>
      <c r="C24" s="99"/>
      <c r="D24" s="99"/>
      <c r="E24" s="99"/>
      <c r="F24" s="99"/>
      <c r="G24" s="97">
        <v>0</v>
      </c>
      <c r="H24" s="97">
        <v>0</v>
      </c>
      <c r="I24" s="97">
        <v>0</v>
      </c>
      <c r="J24" s="97"/>
      <c r="K24" s="97"/>
      <c r="L24" s="97"/>
      <c r="M24" s="95"/>
      <c r="N24" s="95"/>
      <c r="O24" s="95"/>
      <c r="P24" s="98"/>
    </row>
    <row r="25" spans="1:16" ht="36" hidden="1">
      <c r="A25" s="107" t="s">
        <v>54</v>
      </c>
      <c r="B25" s="67" t="s">
        <v>11</v>
      </c>
      <c r="C25" s="103"/>
      <c r="D25" s="103"/>
      <c r="E25" s="103">
        <v>0</v>
      </c>
      <c r="F25" s="103">
        <v>0</v>
      </c>
      <c r="G25" s="97">
        <v>0</v>
      </c>
      <c r="H25" s="97">
        <v>0</v>
      </c>
      <c r="I25" s="97">
        <v>0</v>
      </c>
      <c r="J25" s="97"/>
      <c r="K25" s="97"/>
      <c r="L25" s="97"/>
      <c r="M25" s="95"/>
      <c r="N25" s="95"/>
      <c r="O25" s="95"/>
      <c r="P25" s="98"/>
    </row>
    <row r="26" spans="1:16" ht="92.25" customHeight="1">
      <c r="A26" s="107" t="s">
        <v>132</v>
      </c>
      <c r="B26" s="67" t="s">
        <v>108</v>
      </c>
      <c r="C26" s="103">
        <v>46.4</v>
      </c>
      <c r="D26" s="103">
        <v>95.76</v>
      </c>
      <c r="E26" s="103">
        <v>7.728</v>
      </c>
      <c r="F26" s="103">
        <v>12</v>
      </c>
      <c r="G26" s="103">
        <v>83.3</v>
      </c>
      <c r="H26" s="103">
        <v>85</v>
      </c>
      <c r="I26" s="103">
        <v>87</v>
      </c>
      <c r="J26" s="97"/>
      <c r="K26" s="97"/>
      <c r="L26" s="97"/>
      <c r="M26" s="95"/>
      <c r="N26" s="95"/>
      <c r="O26" s="95"/>
      <c r="P26" s="98" t="s">
        <v>136</v>
      </c>
    </row>
    <row r="27" spans="1:16" ht="69" customHeight="1">
      <c r="A27" s="106" t="s">
        <v>56</v>
      </c>
      <c r="B27" s="33" t="s">
        <v>13</v>
      </c>
      <c r="C27" s="102">
        <v>29853</v>
      </c>
      <c r="D27" s="102">
        <v>24670.286</v>
      </c>
      <c r="E27" s="102">
        <v>17356.962</v>
      </c>
      <c r="F27" s="102">
        <f>E27/8*12</f>
        <v>26035.443</v>
      </c>
      <c r="G27" s="102">
        <v>32868.49</v>
      </c>
      <c r="H27" s="102">
        <v>34511.914</v>
      </c>
      <c r="I27" s="102">
        <v>36237.51</v>
      </c>
      <c r="J27" s="97"/>
      <c r="K27" s="97"/>
      <c r="L27" s="97"/>
      <c r="M27" s="95"/>
      <c r="N27" s="95"/>
      <c r="O27" s="95">
        <v>29908.36</v>
      </c>
      <c r="P27" s="98" t="s">
        <v>170</v>
      </c>
    </row>
    <row r="28" spans="1:16" ht="34.5">
      <c r="A28" s="106" t="s">
        <v>57</v>
      </c>
      <c r="B28" s="121" t="s">
        <v>14</v>
      </c>
      <c r="C28" s="113">
        <v>236.6</v>
      </c>
      <c r="D28" s="113">
        <v>432.169</v>
      </c>
      <c r="E28" s="113">
        <v>95.224</v>
      </c>
      <c r="F28" s="113">
        <f>E28/8*12</f>
        <v>142.836</v>
      </c>
      <c r="G28" s="96">
        <v>520.5</v>
      </c>
      <c r="H28" s="96">
        <v>520.5</v>
      </c>
      <c r="I28" s="96">
        <v>520.5</v>
      </c>
      <c r="J28" s="97"/>
      <c r="K28" s="97"/>
      <c r="L28" s="97"/>
      <c r="M28" s="95"/>
      <c r="N28" s="95"/>
      <c r="O28" s="95"/>
      <c r="P28" s="98" t="s">
        <v>137</v>
      </c>
    </row>
    <row r="29" spans="1:16" ht="34.5">
      <c r="A29" s="106" t="s">
        <v>58</v>
      </c>
      <c r="B29" s="33" t="s">
        <v>15</v>
      </c>
      <c r="C29" s="96">
        <f>C30+C31+C32</f>
        <v>9974.6</v>
      </c>
      <c r="D29" s="96">
        <f>D30+D31+D32</f>
        <v>12431.284</v>
      </c>
      <c r="E29" s="96">
        <f>E30+E31+E32</f>
        <v>12809.779</v>
      </c>
      <c r="F29" s="96">
        <f>F30+F31+F32</f>
        <v>12874.8</v>
      </c>
      <c r="G29" s="96">
        <f>G30+G31+G32</f>
        <v>840</v>
      </c>
      <c r="H29" s="96">
        <f>H30+H31</f>
        <v>500</v>
      </c>
      <c r="I29" s="96">
        <f>I30+I31</f>
        <v>500</v>
      </c>
      <c r="J29" s="96">
        <f>J30+J31+J32</f>
        <v>0</v>
      </c>
      <c r="K29" s="97">
        <f>G29-J29</f>
        <v>840</v>
      </c>
      <c r="L29" s="97">
        <f>G29-E29</f>
        <v>-11969.779</v>
      </c>
      <c r="M29" s="95"/>
      <c r="N29" s="95"/>
      <c r="O29" s="95"/>
      <c r="P29" s="98" t="s">
        <v>135</v>
      </c>
    </row>
    <row r="30" spans="1:16" ht="156" customHeight="1">
      <c r="A30" s="107" t="s">
        <v>59</v>
      </c>
      <c r="B30" s="66" t="s">
        <v>77</v>
      </c>
      <c r="C30" s="99">
        <v>1282.7</v>
      </c>
      <c r="D30" s="99">
        <v>420</v>
      </c>
      <c r="E30" s="99">
        <v>427.927</v>
      </c>
      <c r="F30" s="99">
        <v>427.9</v>
      </c>
      <c r="G30" s="97">
        <v>340</v>
      </c>
      <c r="H30" s="97">
        <v>0</v>
      </c>
      <c r="I30" s="97">
        <v>0</v>
      </c>
      <c r="J30" s="97"/>
      <c r="K30" s="97"/>
      <c r="L30" s="97"/>
      <c r="M30" s="95"/>
      <c r="N30" s="95"/>
      <c r="O30" s="95"/>
      <c r="P30" s="98" t="s">
        <v>135</v>
      </c>
    </row>
    <row r="31" spans="1:16" ht="111.75" customHeight="1">
      <c r="A31" s="107" t="s">
        <v>60</v>
      </c>
      <c r="B31" s="65" t="s">
        <v>78</v>
      </c>
      <c r="C31" s="99">
        <v>8691.9</v>
      </c>
      <c r="D31" s="99">
        <v>12011.284</v>
      </c>
      <c r="E31" s="99">
        <v>12381.852</v>
      </c>
      <c r="F31" s="99">
        <v>12446.9</v>
      </c>
      <c r="G31" s="97">
        <v>500</v>
      </c>
      <c r="H31" s="97">
        <v>500</v>
      </c>
      <c r="I31" s="97">
        <v>500</v>
      </c>
      <c r="J31" s="97"/>
      <c r="K31" s="97"/>
      <c r="L31" s="97"/>
      <c r="M31" s="95"/>
      <c r="N31" s="95"/>
      <c r="O31" s="95"/>
      <c r="P31" s="98" t="s">
        <v>135</v>
      </c>
    </row>
    <row r="32" spans="1:16" ht="82.5" customHeight="1" hidden="1">
      <c r="A32" s="108" t="s">
        <v>84</v>
      </c>
      <c r="B32" s="122" t="s">
        <v>85</v>
      </c>
      <c r="C32" s="114"/>
      <c r="D32" s="114"/>
      <c r="E32" s="114"/>
      <c r="F32" s="114"/>
      <c r="G32" s="97">
        <v>0</v>
      </c>
      <c r="H32" s="97"/>
      <c r="I32" s="97"/>
      <c r="J32" s="97"/>
      <c r="K32" s="97"/>
      <c r="L32" s="97"/>
      <c r="M32" s="95"/>
      <c r="N32" s="95"/>
      <c r="O32" s="95"/>
      <c r="P32" s="98"/>
    </row>
    <row r="33" spans="1:16" ht="85.5" customHeight="1">
      <c r="A33" s="107" t="s">
        <v>61</v>
      </c>
      <c r="B33" s="123" t="s">
        <v>109</v>
      </c>
      <c r="C33" s="93">
        <v>4514.4</v>
      </c>
      <c r="D33" s="93">
        <v>2708.981</v>
      </c>
      <c r="E33" s="93">
        <v>2880.919</v>
      </c>
      <c r="F33" s="102">
        <v>3000</v>
      </c>
      <c r="G33" s="96">
        <v>1200</v>
      </c>
      <c r="H33" s="96">
        <v>1200</v>
      </c>
      <c r="I33" s="96">
        <v>1200</v>
      </c>
      <c r="J33" s="97"/>
      <c r="K33" s="97"/>
      <c r="L33" s="97"/>
      <c r="M33" s="95"/>
      <c r="N33" s="95"/>
      <c r="O33" s="95"/>
      <c r="P33" s="98" t="s">
        <v>171</v>
      </c>
    </row>
    <row r="34" spans="1:16" ht="35.25" customHeight="1" hidden="1">
      <c r="A34" s="107" t="s">
        <v>62</v>
      </c>
      <c r="B34" s="65" t="s">
        <v>79</v>
      </c>
      <c r="C34" s="102"/>
      <c r="D34" s="102"/>
      <c r="E34" s="102"/>
      <c r="F34" s="102"/>
      <c r="G34" s="96">
        <v>0</v>
      </c>
      <c r="H34" s="96">
        <v>0</v>
      </c>
      <c r="I34" s="96">
        <v>0</v>
      </c>
      <c r="J34" s="97"/>
      <c r="K34" s="100"/>
      <c r="L34" s="97"/>
      <c r="M34" s="95"/>
      <c r="N34" s="95"/>
      <c r="O34" s="95"/>
      <c r="P34" s="98"/>
    </row>
    <row r="35" spans="1:16" ht="61.5" customHeight="1">
      <c r="A35" s="107" t="s">
        <v>110</v>
      </c>
      <c r="B35" s="65" t="s">
        <v>173</v>
      </c>
      <c r="C35" s="102">
        <v>152.8</v>
      </c>
      <c r="D35" s="102">
        <v>16</v>
      </c>
      <c r="E35" s="102">
        <v>1.5</v>
      </c>
      <c r="F35" s="102">
        <v>16</v>
      </c>
      <c r="G35" s="96">
        <v>16</v>
      </c>
      <c r="H35" s="96">
        <v>16</v>
      </c>
      <c r="I35" s="96">
        <v>16</v>
      </c>
      <c r="J35" s="97"/>
      <c r="K35" s="100"/>
      <c r="L35" s="97"/>
      <c r="M35" s="95"/>
      <c r="N35" s="95"/>
      <c r="O35" s="95"/>
      <c r="P35" s="98" t="s">
        <v>172</v>
      </c>
    </row>
    <row r="36" spans="1:16" ht="21">
      <c r="A36" s="106" t="s">
        <v>44</v>
      </c>
      <c r="B36" s="33" t="s">
        <v>16</v>
      </c>
      <c r="C36" s="96">
        <f aca="true" t="shared" si="4" ref="C36:I36">C10+C17</f>
        <v>222830.59957999998</v>
      </c>
      <c r="D36" s="96">
        <f t="shared" si="4"/>
        <v>225673.11800000002</v>
      </c>
      <c r="E36" s="96">
        <f t="shared" si="4"/>
        <v>168826.07392</v>
      </c>
      <c r="F36" s="96">
        <f t="shared" si="4"/>
        <v>241623.09929500002</v>
      </c>
      <c r="G36" s="96">
        <f t="shared" si="4"/>
        <v>237572.393499205</v>
      </c>
      <c r="H36" s="96">
        <f t="shared" si="4"/>
        <v>245679.73115742143</v>
      </c>
      <c r="I36" s="96">
        <f t="shared" si="4"/>
        <v>253497.70449301304</v>
      </c>
      <c r="J36" s="96"/>
      <c r="K36" s="100"/>
      <c r="L36" s="97"/>
      <c r="M36" s="95"/>
      <c r="N36" s="95"/>
      <c r="O36" s="95"/>
      <c r="P36" s="98"/>
    </row>
    <row r="37" spans="1:16" ht="21">
      <c r="A37" s="106" t="s">
        <v>63</v>
      </c>
      <c r="B37" s="33" t="s">
        <v>17</v>
      </c>
      <c r="C37" s="96">
        <f>C40+C43+C48+C49+C69+C71+C72</f>
        <v>371532.74</v>
      </c>
      <c r="D37" s="96">
        <f aca="true" t="shared" si="5" ref="D37:I37">D40+D43+D49+D69+D71</f>
        <v>0</v>
      </c>
      <c r="E37" s="96">
        <f t="shared" si="5"/>
        <v>0</v>
      </c>
      <c r="F37" s="96">
        <f t="shared" si="5"/>
        <v>0</v>
      </c>
      <c r="G37" s="96">
        <f t="shared" si="5"/>
        <v>96705.20785</v>
      </c>
      <c r="H37" s="96">
        <f t="shared" si="5"/>
        <v>0</v>
      </c>
      <c r="I37" s="96">
        <f t="shared" si="5"/>
        <v>0</v>
      </c>
      <c r="J37" s="97"/>
      <c r="K37" s="100"/>
      <c r="L37" s="97"/>
      <c r="M37" s="95"/>
      <c r="N37" s="95"/>
      <c r="O37" s="95"/>
      <c r="P37" s="98"/>
    </row>
    <row r="38" spans="1:16" ht="51.75">
      <c r="A38" s="106" t="s">
        <v>118</v>
      </c>
      <c r="B38" s="33" t="s">
        <v>117</v>
      </c>
      <c r="C38" s="115"/>
      <c r="D38" s="115"/>
      <c r="E38" s="115"/>
      <c r="F38" s="115"/>
      <c r="G38" s="96">
        <f>G40+G43+G49+G69</f>
        <v>96705.20785</v>
      </c>
      <c r="H38" s="96">
        <f>H40+H43+H49+H69</f>
        <v>0</v>
      </c>
      <c r="I38" s="96">
        <f>I40+I43+I49+I69</f>
        <v>0</v>
      </c>
      <c r="J38" s="96">
        <f aca="true" t="shared" si="6" ref="J38:P38">J43+J40</f>
        <v>0</v>
      </c>
      <c r="K38" s="96">
        <f t="shared" si="6"/>
        <v>0</v>
      </c>
      <c r="L38" s="96">
        <f t="shared" si="6"/>
        <v>0</v>
      </c>
      <c r="M38" s="96">
        <f t="shared" si="6"/>
        <v>0</v>
      </c>
      <c r="N38" s="96">
        <f t="shared" si="6"/>
        <v>0</v>
      </c>
      <c r="O38" s="96">
        <f t="shared" si="6"/>
        <v>0</v>
      </c>
      <c r="P38" s="96">
        <f t="shared" si="6"/>
        <v>0</v>
      </c>
    </row>
    <row r="39" spans="1:16" ht="21">
      <c r="A39" s="107"/>
      <c r="B39" s="65" t="s">
        <v>18</v>
      </c>
      <c r="C39" s="99"/>
      <c r="D39" s="99"/>
      <c r="E39" s="99"/>
      <c r="F39" s="99"/>
      <c r="G39" s="97"/>
      <c r="H39" s="96"/>
      <c r="I39" s="97"/>
      <c r="J39" s="97"/>
      <c r="K39" s="100">
        <f>G39-J39</f>
        <v>0</v>
      </c>
      <c r="L39" s="97">
        <f>G39-E39</f>
        <v>0</v>
      </c>
      <c r="M39" s="95"/>
      <c r="N39" s="95"/>
      <c r="O39" s="95"/>
      <c r="P39" s="98"/>
    </row>
    <row r="40" spans="1:16" ht="34.5">
      <c r="A40" s="106" t="s">
        <v>89</v>
      </c>
      <c r="B40" s="33" t="s">
        <v>19</v>
      </c>
      <c r="C40" s="96">
        <f aca="true" t="shared" si="7" ref="C40:J40">C41+C42</f>
        <v>63941</v>
      </c>
      <c r="D40" s="96">
        <f t="shared" si="7"/>
        <v>0</v>
      </c>
      <c r="E40" s="96">
        <f t="shared" si="7"/>
        <v>0</v>
      </c>
      <c r="F40" s="96">
        <f t="shared" si="7"/>
        <v>0</v>
      </c>
      <c r="G40" s="96">
        <f t="shared" si="7"/>
        <v>62724</v>
      </c>
      <c r="H40" s="96">
        <f t="shared" si="7"/>
        <v>0</v>
      </c>
      <c r="I40" s="96">
        <f t="shared" si="7"/>
        <v>0</v>
      </c>
      <c r="J40" s="96">
        <f t="shared" si="7"/>
        <v>0</v>
      </c>
      <c r="K40" s="100"/>
      <c r="L40" s="97"/>
      <c r="M40" s="95"/>
      <c r="N40" s="95"/>
      <c r="O40" s="95"/>
      <c r="P40" s="98"/>
    </row>
    <row r="41" spans="1:16" ht="36">
      <c r="A41" s="107" t="s">
        <v>90</v>
      </c>
      <c r="B41" s="65" t="s">
        <v>20</v>
      </c>
      <c r="C41" s="99">
        <v>58048</v>
      </c>
      <c r="D41" s="99"/>
      <c r="E41" s="99"/>
      <c r="F41" s="99"/>
      <c r="G41" s="97">
        <v>17324</v>
      </c>
      <c r="H41" s="97">
        <v>0</v>
      </c>
      <c r="I41" s="97">
        <v>0</v>
      </c>
      <c r="J41" s="97"/>
      <c r="K41" s="100"/>
      <c r="L41" s="97"/>
      <c r="M41" s="95"/>
      <c r="N41" s="95"/>
      <c r="O41" s="95"/>
      <c r="P41" s="98" t="s">
        <v>116</v>
      </c>
    </row>
    <row r="42" spans="1:16" ht="36">
      <c r="A42" s="107" t="s">
        <v>91</v>
      </c>
      <c r="B42" s="65" t="s">
        <v>86</v>
      </c>
      <c r="C42" s="99">
        <v>5893</v>
      </c>
      <c r="D42" s="99"/>
      <c r="E42" s="99"/>
      <c r="F42" s="99"/>
      <c r="G42" s="97">
        <v>45400</v>
      </c>
      <c r="H42" s="97">
        <v>0</v>
      </c>
      <c r="I42" s="97">
        <v>0</v>
      </c>
      <c r="J42" s="97"/>
      <c r="K42" s="100"/>
      <c r="L42" s="97"/>
      <c r="M42" s="95"/>
      <c r="N42" s="95"/>
      <c r="O42" s="95"/>
      <c r="P42" s="98"/>
    </row>
    <row r="43" spans="1:16" ht="34.5" hidden="1">
      <c r="A43" s="106" t="s">
        <v>88</v>
      </c>
      <c r="B43" s="33" t="s">
        <v>21</v>
      </c>
      <c r="C43" s="102">
        <v>126862.18</v>
      </c>
      <c r="D43" s="102"/>
      <c r="E43" s="96"/>
      <c r="F43" s="96"/>
      <c r="G43" s="96">
        <f>G44+G45+G46+G47</f>
        <v>0</v>
      </c>
      <c r="H43" s="96">
        <f>H44+H45+H46+H47</f>
        <v>0</v>
      </c>
      <c r="I43" s="96">
        <f>I44+I45+I46+I47</f>
        <v>0</v>
      </c>
      <c r="J43" s="97"/>
      <c r="K43" s="100"/>
      <c r="L43" s="97"/>
      <c r="M43" s="95"/>
      <c r="N43" s="95"/>
      <c r="O43" s="95"/>
      <c r="P43" s="98"/>
    </row>
    <row r="44" spans="1:17" ht="54" hidden="1">
      <c r="A44" s="107" t="s">
        <v>134</v>
      </c>
      <c r="B44" s="69" t="s">
        <v>133</v>
      </c>
      <c r="C44" s="87"/>
      <c r="D44" s="87"/>
      <c r="E44" s="87"/>
      <c r="F44" s="87"/>
      <c r="G44" s="97"/>
      <c r="H44" s="96"/>
      <c r="I44" s="97"/>
      <c r="J44" s="97"/>
      <c r="K44" s="100"/>
      <c r="L44" s="97"/>
      <c r="M44" s="95"/>
      <c r="N44" s="95"/>
      <c r="O44" s="95"/>
      <c r="P44" s="98"/>
      <c r="Q44" s="118"/>
    </row>
    <row r="45" spans="1:16" ht="21" hidden="1">
      <c r="A45" s="107"/>
      <c r="B45" s="64"/>
      <c r="C45" s="100"/>
      <c r="D45" s="100"/>
      <c r="E45" s="100"/>
      <c r="F45" s="100"/>
      <c r="G45" s="97">
        <v>0</v>
      </c>
      <c r="H45" s="97">
        <v>0</v>
      </c>
      <c r="I45" s="97">
        <v>0</v>
      </c>
      <c r="J45" s="97"/>
      <c r="K45" s="100"/>
      <c r="L45" s="97"/>
      <c r="M45" s="95"/>
      <c r="N45" s="95"/>
      <c r="O45" s="95"/>
      <c r="P45" s="98"/>
    </row>
    <row r="46" spans="1:16" ht="21" hidden="1">
      <c r="A46" s="107"/>
      <c r="B46" s="65"/>
      <c r="C46" s="99"/>
      <c r="D46" s="99"/>
      <c r="E46" s="99"/>
      <c r="F46" s="99"/>
      <c r="G46" s="97">
        <v>0</v>
      </c>
      <c r="H46" s="97">
        <v>0</v>
      </c>
      <c r="I46" s="97">
        <v>0</v>
      </c>
      <c r="J46" s="97"/>
      <c r="K46" s="100"/>
      <c r="L46" s="97"/>
      <c r="M46" s="95"/>
      <c r="N46" s="95"/>
      <c r="O46" s="95"/>
      <c r="P46" s="98"/>
    </row>
    <row r="47" spans="1:16" ht="32.25" customHeight="1" hidden="1">
      <c r="A47" s="107"/>
      <c r="B47" s="65"/>
      <c r="C47" s="99"/>
      <c r="D47" s="99"/>
      <c r="E47" s="99"/>
      <c r="F47" s="99"/>
      <c r="G47" s="97">
        <v>0</v>
      </c>
      <c r="H47" s="97">
        <v>0</v>
      </c>
      <c r="I47" s="97">
        <v>0</v>
      </c>
      <c r="J47" s="97"/>
      <c r="K47" s="100"/>
      <c r="L47" s="97"/>
      <c r="M47" s="95"/>
      <c r="N47" s="95"/>
      <c r="O47" s="95"/>
      <c r="P47" s="98"/>
    </row>
    <row r="48" spans="1:16" ht="34.5" customHeight="1" hidden="1">
      <c r="A48" s="106"/>
      <c r="B48" s="33"/>
      <c r="C48" s="102"/>
      <c r="D48" s="102"/>
      <c r="E48" s="102"/>
      <c r="F48" s="102"/>
      <c r="G48" s="96">
        <v>0</v>
      </c>
      <c r="H48" s="96">
        <v>0</v>
      </c>
      <c r="I48" s="96">
        <v>0</v>
      </c>
      <c r="J48" s="97"/>
      <c r="K48" s="100"/>
      <c r="L48" s="97"/>
      <c r="M48" s="95"/>
      <c r="N48" s="95"/>
      <c r="O48" s="95"/>
      <c r="P48" s="98"/>
    </row>
    <row r="49" spans="1:16" ht="34.5">
      <c r="A49" s="106" t="s">
        <v>92</v>
      </c>
      <c r="B49" s="33" t="s">
        <v>23</v>
      </c>
      <c r="C49" s="96">
        <v>63277.05</v>
      </c>
      <c r="D49" s="96">
        <f aca="true" t="shared" si="8" ref="D49:I50">SUM(D52:D68)</f>
        <v>0</v>
      </c>
      <c r="E49" s="96">
        <f t="shared" si="8"/>
        <v>0</v>
      </c>
      <c r="F49" s="96">
        <f t="shared" si="8"/>
        <v>0</v>
      </c>
      <c r="G49" s="96">
        <f t="shared" si="8"/>
        <v>856</v>
      </c>
      <c r="H49" s="96">
        <f t="shared" si="8"/>
        <v>0</v>
      </c>
      <c r="I49" s="96">
        <f t="shared" si="8"/>
        <v>0</v>
      </c>
      <c r="J49" s="97"/>
      <c r="K49" s="100"/>
      <c r="L49" s="97"/>
      <c r="M49" s="95"/>
      <c r="N49" s="95"/>
      <c r="O49" s="95"/>
      <c r="P49" s="98"/>
    </row>
    <row r="50" spans="1:16" ht="21" hidden="1">
      <c r="A50" s="107"/>
      <c r="B50" s="65"/>
      <c r="C50" s="99"/>
      <c r="D50" s="99"/>
      <c r="E50" s="99"/>
      <c r="F50" s="99"/>
      <c r="G50" s="97">
        <v>0</v>
      </c>
      <c r="H50" s="96">
        <f t="shared" si="8"/>
        <v>0</v>
      </c>
      <c r="I50" s="97">
        <v>0</v>
      </c>
      <c r="J50" s="97"/>
      <c r="K50" s="100"/>
      <c r="L50" s="97"/>
      <c r="M50" s="95"/>
      <c r="N50" s="95"/>
      <c r="O50" s="95"/>
      <c r="P50" s="98"/>
    </row>
    <row r="51" spans="1:16" ht="54" hidden="1">
      <c r="A51" s="109"/>
      <c r="B51" s="65" t="s">
        <v>24</v>
      </c>
      <c r="C51" s="99"/>
      <c r="D51" s="99"/>
      <c r="E51" s="99"/>
      <c r="F51" s="99"/>
      <c r="G51" s="97">
        <v>0</v>
      </c>
      <c r="H51" s="97">
        <v>0</v>
      </c>
      <c r="I51" s="97"/>
      <c r="J51" s="97"/>
      <c r="K51" s="100"/>
      <c r="L51" s="97"/>
      <c r="M51" s="95"/>
      <c r="N51" s="95"/>
      <c r="O51" s="95"/>
      <c r="P51" s="98"/>
    </row>
    <row r="52" spans="1:16" ht="54" hidden="1">
      <c r="A52" s="109" t="s">
        <v>65</v>
      </c>
      <c r="B52" s="65" t="s">
        <v>25</v>
      </c>
      <c r="C52" s="99"/>
      <c r="D52" s="99"/>
      <c r="E52" s="99"/>
      <c r="F52" s="99"/>
      <c r="G52" s="97">
        <v>0</v>
      </c>
      <c r="H52" s="97"/>
      <c r="I52" s="97">
        <v>0</v>
      </c>
      <c r="J52" s="97"/>
      <c r="K52" s="100"/>
      <c r="L52" s="97"/>
      <c r="M52" s="95"/>
      <c r="N52" s="95"/>
      <c r="O52" s="95"/>
      <c r="P52" s="98"/>
    </row>
    <row r="53" spans="1:16" ht="90" hidden="1">
      <c r="A53" s="110"/>
      <c r="B53" s="65" t="s">
        <v>26</v>
      </c>
      <c r="C53" s="99"/>
      <c r="D53" s="99"/>
      <c r="E53" s="99"/>
      <c r="F53" s="99"/>
      <c r="G53" s="97">
        <v>0</v>
      </c>
      <c r="H53" s="97">
        <v>0</v>
      </c>
      <c r="I53" s="97">
        <v>0</v>
      </c>
      <c r="J53" s="97"/>
      <c r="K53" s="100"/>
      <c r="L53" s="97"/>
      <c r="M53" s="95"/>
      <c r="N53" s="95"/>
      <c r="O53" s="95"/>
      <c r="P53" s="98"/>
    </row>
    <row r="54" spans="1:16" ht="108.75" customHeight="1" hidden="1">
      <c r="A54" s="110"/>
      <c r="B54" s="65" t="s">
        <v>27</v>
      </c>
      <c r="C54" s="99"/>
      <c r="D54" s="99"/>
      <c r="E54" s="99"/>
      <c r="F54" s="99"/>
      <c r="G54" s="97">
        <v>0</v>
      </c>
      <c r="H54" s="97">
        <v>0</v>
      </c>
      <c r="I54" s="97">
        <v>0</v>
      </c>
      <c r="J54" s="97"/>
      <c r="K54" s="100"/>
      <c r="L54" s="97"/>
      <c r="M54" s="95"/>
      <c r="N54" s="95"/>
      <c r="O54" s="95"/>
      <c r="P54" s="98"/>
    </row>
    <row r="55" spans="1:16" ht="54" hidden="1">
      <c r="A55" s="110"/>
      <c r="B55" s="65" t="s">
        <v>28</v>
      </c>
      <c r="C55" s="99"/>
      <c r="D55" s="99"/>
      <c r="E55" s="99"/>
      <c r="F55" s="99"/>
      <c r="G55" s="97">
        <v>0</v>
      </c>
      <c r="H55" s="104">
        <v>0</v>
      </c>
      <c r="I55" s="97">
        <v>0</v>
      </c>
      <c r="J55" s="97"/>
      <c r="K55" s="100"/>
      <c r="L55" s="97"/>
      <c r="M55" s="95"/>
      <c r="N55" s="95"/>
      <c r="O55" s="95"/>
      <c r="P55" s="98"/>
    </row>
    <row r="56" spans="1:16" ht="54" hidden="1">
      <c r="A56" s="110"/>
      <c r="B56" s="65" t="s">
        <v>29</v>
      </c>
      <c r="C56" s="99"/>
      <c r="D56" s="99"/>
      <c r="E56" s="99"/>
      <c r="F56" s="99"/>
      <c r="G56" s="97">
        <v>0</v>
      </c>
      <c r="H56" s="97">
        <v>0</v>
      </c>
      <c r="I56" s="97">
        <v>0</v>
      </c>
      <c r="J56" s="97"/>
      <c r="K56" s="100"/>
      <c r="L56" s="97"/>
      <c r="M56" s="95"/>
      <c r="N56" s="95"/>
      <c r="O56" s="95"/>
      <c r="P56" s="98"/>
    </row>
    <row r="57" spans="1:16" ht="54" hidden="1">
      <c r="A57" s="110"/>
      <c r="B57" s="65" t="s">
        <v>30</v>
      </c>
      <c r="C57" s="99"/>
      <c r="D57" s="99"/>
      <c r="E57" s="99"/>
      <c r="F57" s="99"/>
      <c r="G57" s="97">
        <v>0</v>
      </c>
      <c r="H57" s="97">
        <v>0</v>
      </c>
      <c r="I57" s="97">
        <v>0</v>
      </c>
      <c r="J57" s="97"/>
      <c r="K57" s="100"/>
      <c r="L57" s="97"/>
      <c r="M57" s="95"/>
      <c r="N57" s="95"/>
      <c r="O57" s="95"/>
      <c r="P57" s="98"/>
    </row>
    <row r="58" spans="1:16" ht="21" hidden="1">
      <c r="A58" s="110"/>
      <c r="B58" s="65"/>
      <c r="C58" s="99"/>
      <c r="D58" s="99"/>
      <c r="E58" s="99"/>
      <c r="F58" s="99"/>
      <c r="G58" s="97"/>
      <c r="H58" s="97">
        <v>0</v>
      </c>
      <c r="I58" s="97"/>
      <c r="J58" s="97"/>
      <c r="K58" s="100"/>
      <c r="L58" s="97"/>
      <c r="M58" s="95"/>
      <c r="N58" s="95"/>
      <c r="O58" s="95"/>
      <c r="P58" s="98"/>
    </row>
    <row r="59" spans="1:16" ht="90" hidden="1">
      <c r="A59" s="110"/>
      <c r="B59" s="65" t="s">
        <v>31</v>
      </c>
      <c r="C59" s="99"/>
      <c r="D59" s="99"/>
      <c r="E59" s="99"/>
      <c r="F59" s="99"/>
      <c r="G59" s="97"/>
      <c r="H59" s="97"/>
      <c r="I59" s="97"/>
      <c r="J59" s="97"/>
      <c r="K59" s="100"/>
      <c r="L59" s="97"/>
      <c r="M59" s="95"/>
      <c r="N59" s="95"/>
      <c r="O59" s="95"/>
      <c r="P59" s="98"/>
    </row>
    <row r="60" spans="1:16" ht="90" hidden="1">
      <c r="A60" s="110"/>
      <c r="B60" s="66" t="s">
        <v>32</v>
      </c>
      <c r="C60" s="99"/>
      <c r="D60" s="99"/>
      <c r="E60" s="99"/>
      <c r="F60" s="99"/>
      <c r="G60" s="97">
        <v>0</v>
      </c>
      <c r="H60" s="97"/>
      <c r="I60" s="97"/>
      <c r="J60" s="97"/>
      <c r="K60" s="100"/>
      <c r="L60" s="97"/>
      <c r="M60" s="95"/>
      <c r="N60" s="95"/>
      <c r="O60" s="95"/>
      <c r="P60" s="98"/>
    </row>
    <row r="61" spans="1:16" ht="21" hidden="1">
      <c r="A61" s="110"/>
      <c r="B61" s="65"/>
      <c r="C61" s="99"/>
      <c r="D61" s="99"/>
      <c r="E61" s="99"/>
      <c r="F61" s="99"/>
      <c r="G61" s="97"/>
      <c r="H61" s="97"/>
      <c r="I61" s="97">
        <v>0</v>
      </c>
      <c r="J61" s="97"/>
      <c r="K61" s="100"/>
      <c r="L61" s="97"/>
      <c r="M61" s="95"/>
      <c r="N61" s="95"/>
      <c r="O61" s="95"/>
      <c r="P61" s="98"/>
    </row>
    <row r="62" spans="1:16" ht="21" hidden="1">
      <c r="A62" s="110"/>
      <c r="B62" s="65"/>
      <c r="C62" s="99"/>
      <c r="D62" s="99"/>
      <c r="E62" s="99"/>
      <c r="F62" s="99"/>
      <c r="G62" s="97"/>
      <c r="H62" s="97">
        <v>0</v>
      </c>
      <c r="I62" s="97"/>
      <c r="J62" s="97"/>
      <c r="K62" s="100"/>
      <c r="L62" s="97"/>
      <c r="M62" s="95"/>
      <c r="N62" s="95"/>
      <c r="O62" s="95"/>
      <c r="P62" s="98"/>
    </row>
    <row r="63" spans="1:16" ht="72" hidden="1">
      <c r="A63" s="110"/>
      <c r="B63" s="65" t="s">
        <v>33</v>
      </c>
      <c r="C63" s="99"/>
      <c r="D63" s="99"/>
      <c r="E63" s="99"/>
      <c r="F63" s="99"/>
      <c r="G63" s="97">
        <v>0</v>
      </c>
      <c r="H63" s="97"/>
      <c r="I63" s="97">
        <v>0</v>
      </c>
      <c r="J63" s="97"/>
      <c r="K63" s="100"/>
      <c r="L63" s="97"/>
      <c r="M63" s="95"/>
      <c r="N63" s="95"/>
      <c r="O63" s="95"/>
      <c r="P63" s="98"/>
    </row>
    <row r="64" spans="1:16" ht="108" hidden="1">
      <c r="A64" s="107" t="s">
        <v>67</v>
      </c>
      <c r="B64" s="68" t="s">
        <v>42</v>
      </c>
      <c r="C64" s="99"/>
      <c r="D64" s="99"/>
      <c r="E64" s="99"/>
      <c r="F64" s="99"/>
      <c r="G64" s="97">
        <v>0</v>
      </c>
      <c r="H64" s="97">
        <v>0</v>
      </c>
      <c r="I64" s="97">
        <v>0</v>
      </c>
      <c r="J64" s="97"/>
      <c r="K64" s="100"/>
      <c r="L64" s="97"/>
      <c r="M64" s="95"/>
      <c r="N64" s="95"/>
      <c r="O64" s="95"/>
      <c r="P64" s="98"/>
    </row>
    <row r="65" spans="1:16" ht="36" hidden="1">
      <c r="A65" s="111" t="s">
        <v>66</v>
      </c>
      <c r="B65" s="65" t="s">
        <v>70</v>
      </c>
      <c r="C65" s="99"/>
      <c r="D65" s="99"/>
      <c r="E65" s="99"/>
      <c r="F65" s="99"/>
      <c r="G65" s="97">
        <v>0</v>
      </c>
      <c r="H65" s="97">
        <v>0</v>
      </c>
      <c r="I65" s="97">
        <v>0</v>
      </c>
      <c r="J65" s="97"/>
      <c r="K65" s="100"/>
      <c r="L65" s="97"/>
      <c r="M65" s="95"/>
      <c r="N65" s="95"/>
      <c r="O65" s="95"/>
      <c r="P65" s="98"/>
    </row>
    <row r="66" spans="1:16" ht="36" hidden="1">
      <c r="A66" s="107"/>
      <c r="B66" s="65" t="s">
        <v>34</v>
      </c>
      <c r="C66" s="99"/>
      <c r="D66" s="99"/>
      <c r="E66" s="99"/>
      <c r="F66" s="99"/>
      <c r="G66" s="97">
        <v>0</v>
      </c>
      <c r="H66" s="97">
        <v>0</v>
      </c>
      <c r="I66" s="97">
        <v>0</v>
      </c>
      <c r="J66" s="97"/>
      <c r="K66" s="100"/>
      <c r="L66" s="97"/>
      <c r="M66" s="95"/>
      <c r="N66" s="95"/>
      <c r="O66" s="95"/>
      <c r="P66" s="98"/>
    </row>
    <row r="67" spans="1:16" ht="180" hidden="1">
      <c r="A67" s="107"/>
      <c r="B67" s="65" t="s">
        <v>35</v>
      </c>
      <c r="C67" s="99"/>
      <c r="D67" s="99"/>
      <c r="E67" s="99"/>
      <c r="F67" s="99"/>
      <c r="G67" s="97"/>
      <c r="H67" s="97">
        <v>0</v>
      </c>
      <c r="I67" s="97"/>
      <c r="J67" s="97"/>
      <c r="K67" s="100"/>
      <c r="L67" s="97"/>
      <c r="M67" s="95"/>
      <c r="N67" s="95"/>
      <c r="O67" s="95"/>
      <c r="P67" s="98"/>
    </row>
    <row r="68" spans="1:16" ht="36">
      <c r="A68" s="107" t="s">
        <v>93</v>
      </c>
      <c r="B68" s="65" t="s">
        <v>36</v>
      </c>
      <c r="C68" s="99">
        <v>801</v>
      </c>
      <c r="D68" s="99"/>
      <c r="E68" s="99"/>
      <c r="F68" s="99"/>
      <c r="G68" s="97">
        <v>856</v>
      </c>
      <c r="H68" s="97">
        <v>0</v>
      </c>
      <c r="I68" s="97">
        <v>0</v>
      </c>
      <c r="J68" s="97"/>
      <c r="K68" s="100"/>
      <c r="L68" s="97"/>
      <c r="M68" s="95"/>
      <c r="N68" s="95"/>
      <c r="O68" s="95"/>
      <c r="P68" s="98"/>
    </row>
    <row r="69" spans="1:16" ht="21">
      <c r="A69" s="106" t="s">
        <v>94</v>
      </c>
      <c r="B69" s="33" t="s">
        <v>37</v>
      </c>
      <c r="C69" s="96">
        <v>107851.88</v>
      </c>
      <c r="D69" s="96">
        <f aca="true" t="shared" si="9" ref="D69:I70">D70</f>
        <v>0</v>
      </c>
      <c r="E69" s="96">
        <f t="shared" si="9"/>
        <v>0</v>
      </c>
      <c r="F69" s="96">
        <f t="shared" si="9"/>
        <v>0</v>
      </c>
      <c r="G69" s="96">
        <f t="shared" si="9"/>
        <v>33125.20785</v>
      </c>
      <c r="H69" s="96">
        <f t="shared" si="9"/>
        <v>0</v>
      </c>
      <c r="I69" s="96">
        <f t="shared" si="9"/>
        <v>0</v>
      </c>
      <c r="J69" s="97"/>
      <c r="K69" s="100"/>
      <c r="L69" s="97"/>
      <c r="M69" s="95"/>
      <c r="N69" s="95"/>
      <c r="O69" s="95"/>
      <c r="P69" s="98"/>
    </row>
    <row r="70" spans="1:16" ht="108" customHeight="1">
      <c r="A70" s="107" t="s">
        <v>96</v>
      </c>
      <c r="B70" s="65" t="s">
        <v>38</v>
      </c>
      <c r="C70" s="99">
        <v>97924.514</v>
      </c>
      <c r="D70" s="99"/>
      <c r="E70" s="99"/>
      <c r="F70" s="99"/>
      <c r="G70" s="97">
        <f>14565.5+18559.70785</f>
        <v>33125.20785</v>
      </c>
      <c r="H70" s="97">
        <f t="shared" si="9"/>
        <v>0</v>
      </c>
      <c r="I70" s="97">
        <v>0</v>
      </c>
      <c r="J70" s="97"/>
      <c r="K70" s="100"/>
      <c r="L70" s="97"/>
      <c r="M70" s="95"/>
      <c r="N70" s="95"/>
      <c r="O70" s="95"/>
      <c r="P70" s="98"/>
    </row>
    <row r="71" spans="1:16" ht="32.25" customHeight="1" hidden="1">
      <c r="A71" s="106" t="s">
        <v>95</v>
      </c>
      <c r="B71" s="33" t="s">
        <v>97</v>
      </c>
      <c r="C71" s="102">
        <v>11930</v>
      </c>
      <c r="D71" s="102"/>
      <c r="E71" s="102"/>
      <c r="F71" s="102"/>
      <c r="G71" s="96">
        <v>0</v>
      </c>
      <c r="H71" s="97">
        <v>0</v>
      </c>
      <c r="I71" s="96">
        <v>0</v>
      </c>
      <c r="J71" s="97"/>
      <c r="K71" s="100"/>
      <c r="L71" s="97"/>
      <c r="M71" s="95"/>
      <c r="N71" s="95"/>
      <c r="O71" s="95"/>
      <c r="P71" s="98"/>
    </row>
    <row r="72" spans="1:16" ht="69" hidden="1">
      <c r="A72" s="106" t="s">
        <v>98</v>
      </c>
      <c r="B72" s="33" t="s">
        <v>115</v>
      </c>
      <c r="C72" s="102">
        <v>-2329.37</v>
      </c>
      <c r="D72" s="102"/>
      <c r="E72" s="102"/>
      <c r="F72" s="102"/>
      <c r="G72" s="96">
        <v>0</v>
      </c>
      <c r="H72" s="96">
        <v>0</v>
      </c>
      <c r="I72" s="96"/>
      <c r="J72" s="97"/>
      <c r="K72" s="100"/>
      <c r="L72" s="97"/>
      <c r="M72" s="95"/>
      <c r="N72" s="95"/>
      <c r="O72" s="95"/>
      <c r="P72" s="98"/>
    </row>
    <row r="73" spans="1:16" ht="21">
      <c r="A73" s="107"/>
      <c r="B73" s="33" t="s">
        <v>39</v>
      </c>
      <c r="C73" s="96">
        <f aca="true" t="shared" si="10" ref="C73:I73">C36+C37</f>
        <v>594363.3395799999</v>
      </c>
      <c r="D73" s="96">
        <f t="shared" si="10"/>
        <v>225673.11800000002</v>
      </c>
      <c r="E73" s="96">
        <f t="shared" si="10"/>
        <v>168826.07392</v>
      </c>
      <c r="F73" s="96">
        <f t="shared" si="10"/>
        <v>241623.09929500002</v>
      </c>
      <c r="G73" s="96">
        <f t="shared" si="10"/>
        <v>334277.601349205</v>
      </c>
      <c r="H73" s="96">
        <f t="shared" si="10"/>
        <v>245679.73115742143</v>
      </c>
      <c r="I73" s="96">
        <f t="shared" si="10"/>
        <v>253497.70449301304</v>
      </c>
      <c r="J73" s="96"/>
      <c r="K73" s="100"/>
      <c r="L73" s="97"/>
      <c r="M73" s="95"/>
      <c r="N73" s="95"/>
      <c r="O73" s="95"/>
      <c r="P73" s="98"/>
    </row>
    <row r="75" spans="10:15" ht="21">
      <c r="J75" s="87">
        <f aca="true" t="shared" si="11" ref="J75:O75">J10+J17+J37</f>
        <v>0</v>
      </c>
      <c r="K75" s="87">
        <f t="shared" si="11"/>
        <v>0</v>
      </c>
      <c r="L75" s="87">
        <f t="shared" si="11"/>
        <v>0</v>
      </c>
      <c r="M75" s="87">
        <f t="shared" si="11"/>
        <v>0</v>
      </c>
      <c r="N75" s="87">
        <f t="shared" si="11"/>
        <v>0</v>
      </c>
      <c r="O75" s="87">
        <f t="shared" si="11"/>
        <v>0</v>
      </c>
    </row>
    <row r="77" ht="21">
      <c r="F77" s="87"/>
    </row>
  </sheetData>
  <sheetProtection/>
  <mergeCells count="6">
    <mergeCell ref="A5:I5"/>
    <mergeCell ref="A6:I6"/>
    <mergeCell ref="H1:I1"/>
    <mergeCell ref="B4:F4"/>
    <mergeCell ref="J7:R7"/>
    <mergeCell ref="G3:O3"/>
  </mergeCells>
  <printOptions/>
  <pageMargins left="0" right="0" top="0.3937007874015748" bottom="0.1968503937007874" header="0.5118110236220472" footer="0.5118110236220472"/>
  <pageSetup fitToHeight="0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2"/>
  <sheetViews>
    <sheetView zoomScale="80" zoomScaleNormal="80" zoomScalePageLayoutView="0" workbookViewId="0" topLeftCell="A1">
      <selection activeCell="A1" sqref="A1:IV16384"/>
    </sheetView>
  </sheetViews>
  <sheetFormatPr defaultColWidth="9.00390625" defaultRowHeight="12.75"/>
  <cols>
    <col min="1" max="1" width="23.00390625" style="13" customWidth="1"/>
    <col min="2" max="2" width="39.00390625" style="13" customWidth="1"/>
    <col min="3" max="3" width="15.375" style="13" customWidth="1"/>
    <col min="4" max="6" width="14.00390625" style="13" customWidth="1"/>
    <col min="7" max="7" width="13.375" style="13" customWidth="1"/>
  </cols>
  <sheetData>
    <row r="1" spans="6:7" ht="15">
      <c r="F1" s="131" t="s">
        <v>69</v>
      </c>
      <c r="G1" s="131"/>
    </row>
    <row r="2" spans="6:7" ht="15">
      <c r="F2" s="131" t="s">
        <v>80</v>
      </c>
      <c r="G2" s="131"/>
    </row>
    <row r="3" ht="17.25">
      <c r="B3" s="56" t="s">
        <v>111</v>
      </c>
    </row>
    <row r="4" spans="1:7" ht="17.25">
      <c r="A4" s="124" t="s">
        <v>112</v>
      </c>
      <c r="B4" s="124"/>
      <c r="C4" s="124"/>
      <c r="D4" s="124"/>
      <c r="E4" s="124"/>
      <c r="F4" s="124"/>
      <c r="G4" s="124"/>
    </row>
    <row r="5" spans="1:7" ht="17.25">
      <c r="A5" s="125" t="s">
        <v>81</v>
      </c>
      <c r="B5" s="125"/>
      <c r="C5" s="125"/>
      <c r="D5" s="125"/>
      <c r="E5" s="125"/>
      <c r="F5" s="125"/>
      <c r="G5" s="125"/>
    </row>
    <row r="6" spans="2:7" ht="15">
      <c r="B6" s="6"/>
      <c r="C6" s="6"/>
      <c r="D6" s="4"/>
      <c r="E6" s="4"/>
      <c r="F6" s="4"/>
      <c r="G6" s="5"/>
    </row>
    <row r="7" spans="2:7" ht="15">
      <c r="B7" s="7"/>
      <c r="C7" s="7"/>
      <c r="F7" s="4"/>
      <c r="G7" s="15" t="s">
        <v>0</v>
      </c>
    </row>
    <row r="8" spans="1:7" ht="30.75">
      <c r="A8" s="8" t="s">
        <v>43</v>
      </c>
      <c r="B8" s="9" t="s">
        <v>1</v>
      </c>
      <c r="C8" s="9" t="s">
        <v>83</v>
      </c>
      <c r="D8" s="21" t="s">
        <v>40</v>
      </c>
      <c r="E8" s="21" t="s">
        <v>87</v>
      </c>
      <c r="F8" s="21" t="s">
        <v>71</v>
      </c>
      <c r="G8" s="21" t="s">
        <v>82</v>
      </c>
    </row>
    <row r="9" spans="1:7" ht="17.25">
      <c r="A9" s="16" t="s">
        <v>44</v>
      </c>
      <c r="B9" s="10" t="s">
        <v>2</v>
      </c>
      <c r="C9" s="22">
        <f>C10+C11+C12+C13+C14+C15+C16</f>
        <v>135437.94</v>
      </c>
      <c r="D9" s="22">
        <f>D10+D11+D12+D13+D14+D15+D16</f>
        <v>135587</v>
      </c>
      <c r="E9" s="22">
        <f>D9-C9</f>
        <v>149.05999999999767</v>
      </c>
      <c r="F9" s="22">
        <f>F10+F11+F12+F13+F14+F15+F16</f>
        <v>149128.69999999998</v>
      </c>
      <c r="G9" s="22">
        <f>G10+G11+G12+G13+G14+G15+G16</f>
        <v>157590.08</v>
      </c>
    </row>
    <row r="10" spans="1:7" ht="18">
      <c r="A10" s="16" t="s">
        <v>45</v>
      </c>
      <c r="B10" s="1" t="s">
        <v>68</v>
      </c>
      <c r="C10" s="34">
        <v>121329</v>
      </c>
      <c r="D10" s="35">
        <v>121575</v>
      </c>
      <c r="E10" s="22">
        <f aca="true" t="shared" si="0" ref="E10:E72">D10-C10</f>
        <v>246</v>
      </c>
      <c r="F10" s="35">
        <v>128869.5</v>
      </c>
      <c r="G10" s="35">
        <v>136601.7</v>
      </c>
    </row>
    <row r="11" spans="1:7" ht="18">
      <c r="A11" s="16" t="s">
        <v>46</v>
      </c>
      <c r="B11" s="1" t="s">
        <v>41</v>
      </c>
      <c r="C11" s="34"/>
      <c r="D11" s="35">
        <v>0</v>
      </c>
      <c r="E11" s="22">
        <f t="shared" si="0"/>
        <v>0</v>
      </c>
      <c r="F11" s="35">
        <v>0</v>
      </c>
      <c r="G11" s="35">
        <v>0</v>
      </c>
    </row>
    <row r="12" spans="1:7" ht="46.5">
      <c r="A12" s="16" t="s">
        <v>103</v>
      </c>
      <c r="B12" s="57" t="s">
        <v>107</v>
      </c>
      <c r="C12" s="34">
        <v>3744</v>
      </c>
      <c r="D12" s="35">
        <v>3882.5</v>
      </c>
      <c r="E12" s="22">
        <f t="shared" si="0"/>
        <v>138.5</v>
      </c>
      <c r="F12" s="35">
        <v>13689.1</v>
      </c>
      <c r="G12" s="35">
        <v>14195.58</v>
      </c>
    </row>
    <row r="13" spans="1:7" ht="30.75">
      <c r="A13" s="16" t="s">
        <v>104</v>
      </c>
      <c r="B13" s="1" t="s">
        <v>3</v>
      </c>
      <c r="C13" s="34">
        <v>3640</v>
      </c>
      <c r="D13" s="35">
        <v>3774.7</v>
      </c>
      <c r="E13" s="22">
        <f t="shared" si="0"/>
        <v>134.69999999999982</v>
      </c>
      <c r="F13" s="35">
        <v>0</v>
      </c>
      <c r="G13" s="35">
        <v>0</v>
      </c>
    </row>
    <row r="14" spans="1:7" ht="18">
      <c r="A14" s="16" t="s">
        <v>105</v>
      </c>
      <c r="B14" s="1" t="s">
        <v>4</v>
      </c>
      <c r="C14" s="34">
        <v>3217.54</v>
      </c>
      <c r="D14" s="35">
        <v>3336.5</v>
      </c>
      <c r="E14" s="22">
        <f t="shared" si="0"/>
        <v>118.96000000000004</v>
      </c>
      <c r="F14" s="35">
        <v>3459.9</v>
      </c>
      <c r="G14" s="35">
        <v>3588</v>
      </c>
    </row>
    <row r="15" spans="1:7" ht="18">
      <c r="A15" s="16" t="s">
        <v>106</v>
      </c>
      <c r="B15" s="1" t="s">
        <v>5</v>
      </c>
      <c r="C15" s="34">
        <v>179.4</v>
      </c>
      <c r="D15" s="35">
        <v>186</v>
      </c>
      <c r="E15" s="22">
        <f t="shared" si="0"/>
        <v>6.599999999999994</v>
      </c>
      <c r="F15" s="35">
        <v>192.9</v>
      </c>
      <c r="G15" s="35">
        <v>200</v>
      </c>
    </row>
    <row r="16" spans="1:7" ht="18">
      <c r="A16" s="16" t="s">
        <v>47</v>
      </c>
      <c r="B16" s="1" t="s">
        <v>6</v>
      </c>
      <c r="C16" s="34">
        <v>3328</v>
      </c>
      <c r="D16" s="35">
        <v>2832.3</v>
      </c>
      <c r="E16" s="22">
        <f t="shared" si="0"/>
        <v>-495.6999999999998</v>
      </c>
      <c r="F16" s="35">
        <v>2917.3</v>
      </c>
      <c r="G16" s="35">
        <v>3004.8</v>
      </c>
    </row>
    <row r="17" spans="1:7" ht="17.25">
      <c r="A17" s="16" t="s">
        <v>48</v>
      </c>
      <c r="B17" s="1" t="s">
        <v>7</v>
      </c>
      <c r="C17" s="36">
        <f>C18+C19+C23+C27+C28+C29+C33+C34+C35</f>
        <v>67457.646</v>
      </c>
      <c r="D17" s="22">
        <f>D18+D19+D23+D27+D28+D29+D33+D34+D35</f>
        <v>44153.219</v>
      </c>
      <c r="E17" s="22">
        <f t="shared" si="0"/>
        <v>-23304.426999999996</v>
      </c>
      <c r="F17" s="22">
        <f>F18+F19+F23+F27+F28+F29+F33+F34</f>
        <v>44025.44499999999</v>
      </c>
      <c r="G17" s="22">
        <f>G18+G19+G23+G27+G28+G29+G33+G34</f>
        <v>52807.625</v>
      </c>
    </row>
    <row r="18" spans="1:7" ht="62.25">
      <c r="A18" s="16" t="s">
        <v>49</v>
      </c>
      <c r="B18" s="1" t="s">
        <v>8</v>
      </c>
      <c r="C18" s="37">
        <v>35</v>
      </c>
      <c r="D18" s="22">
        <v>20</v>
      </c>
      <c r="E18" s="22">
        <f t="shared" si="0"/>
        <v>-15</v>
      </c>
      <c r="F18" s="22">
        <v>20</v>
      </c>
      <c r="G18" s="22">
        <v>20</v>
      </c>
    </row>
    <row r="19" spans="1:7" ht="156">
      <c r="A19" s="16" t="s">
        <v>50</v>
      </c>
      <c r="B19" s="3" t="s">
        <v>75</v>
      </c>
      <c r="C19" s="36">
        <f>C20+C21+C22</f>
        <v>23875.805</v>
      </c>
      <c r="D19" s="22">
        <f>D20+D21+D22</f>
        <v>22006.034</v>
      </c>
      <c r="E19" s="22">
        <f t="shared" si="0"/>
        <v>-1869.7710000000006</v>
      </c>
      <c r="F19" s="22">
        <f>F20+F21+F22</f>
        <v>22752.665</v>
      </c>
      <c r="G19" s="22">
        <f>G20+G21+G22</f>
        <v>23526.922</v>
      </c>
    </row>
    <row r="20" spans="1:7" ht="161.25" customHeight="1">
      <c r="A20" s="24" t="s">
        <v>51</v>
      </c>
      <c r="B20" s="31" t="s">
        <v>74</v>
      </c>
      <c r="C20" s="38">
        <v>22854</v>
      </c>
      <c r="D20" s="35">
        <v>20179.229</v>
      </c>
      <c r="E20" s="22">
        <f t="shared" si="0"/>
        <v>-2674.7710000000006</v>
      </c>
      <c r="F20" s="35">
        <v>20925.86</v>
      </c>
      <c r="G20" s="35">
        <v>21700.117</v>
      </c>
    </row>
    <row r="21" spans="1:7" ht="202.5">
      <c r="A21" s="24" t="s">
        <v>72</v>
      </c>
      <c r="B21" s="26" t="s">
        <v>73</v>
      </c>
      <c r="C21" s="39">
        <v>20.5</v>
      </c>
      <c r="D21" s="35">
        <v>33.376</v>
      </c>
      <c r="E21" s="22">
        <f t="shared" si="0"/>
        <v>12.875999999999998</v>
      </c>
      <c r="F21" s="35">
        <v>33.376</v>
      </c>
      <c r="G21" s="35">
        <v>33.376</v>
      </c>
    </row>
    <row r="22" spans="1:7" ht="124.5">
      <c r="A22" s="24" t="s">
        <v>52</v>
      </c>
      <c r="B22" s="27" t="s">
        <v>76</v>
      </c>
      <c r="C22" s="40">
        <v>1001.305</v>
      </c>
      <c r="D22" s="35">
        <v>1793.429</v>
      </c>
      <c r="E22" s="22">
        <f t="shared" si="0"/>
        <v>792.1240000000001</v>
      </c>
      <c r="F22" s="35">
        <v>1793.429</v>
      </c>
      <c r="G22" s="35">
        <v>1793.429</v>
      </c>
    </row>
    <row r="23" spans="1:7" ht="156">
      <c r="A23" s="17" t="s">
        <v>55</v>
      </c>
      <c r="B23" s="10" t="s">
        <v>9</v>
      </c>
      <c r="C23" s="22">
        <f>C25+C26</f>
        <v>127.4</v>
      </c>
      <c r="D23" s="22">
        <f>D25+D26</f>
        <v>60</v>
      </c>
      <c r="E23" s="22">
        <f t="shared" si="0"/>
        <v>-67.4</v>
      </c>
      <c r="F23" s="22">
        <f>F25+F26</f>
        <v>61.8</v>
      </c>
      <c r="G23" s="22">
        <f>G25+G26</f>
        <v>63.564</v>
      </c>
    </row>
    <row r="24" spans="1:7" ht="46.5">
      <c r="A24" s="16"/>
      <c r="B24" s="1" t="s">
        <v>10</v>
      </c>
      <c r="C24" s="41"/>
      <c r="D24" s="42">
        <v>0</v>
      </c>
      <c r="E24" s="22">
        <f t="shared" si="0"/>
        <v>0</v>
      </c>
      <c r="F24" s="43">
        <v>0</v>
      </c>
      <c r="G24" s="43">
        <v>0</v>
      </c>
    </row>
    <row r="25" spans="1:7" ht="30.75">
      <c r="A25" s="16" t="s">
        <v>54</v>
      </c>
      <c r="B25" s="2" t="s">
        <v>11</v>
      </c>
      <c r="C25" s="44">
        <v>72</v>
      </c>
      <c r="D25" s="35">
        <v>0</v>
      </c>
      <c r="E25" s="22">
        <f t="shared" si="0"/>
        <v>-72</v>
      </c>
      <c r="F25" s="35">
        <v>0</v>
      </c>
      <c r="G25" s="35">
        <v>0</v>
      </c>
    </row>
    <row r="26" spans="1:7" ht="46.5">
      <c r="A26" s="16" t="s">
        <v>53</v>
      </c>
      <c r="B26" s="2" t="s">
        <v>12</v>
      </c>
      <c r="C26" s="44">
        <v>55.4</v>
      </c>
      <c r="D26" s="35">
        <v>60</v>
      </c>
      <c r="E26" s="22">
        <f t="shared" si="0"/>
        <v>4.600000000000001</v>
      </c>
      <c r="F26" s="35">
        <v>61.8</v>
      </c>
      <c r="G26" s="35">
        <v>63.564</v>
      </c>
    </row>
    <row r="27" spans="1:7" ht="30.75">
      <c r="A27" s="17" t="s">
        <v>56</v>
      </c>
      <c r="B27" s="10" t="s">
        <v>13</v>
      </c>
      <c r="C27" s="37">
        <v>18120</v>
      </c>
      <c r="D27" s="22">
        <v>19809.06</v>
      </c>
      <c r="E27" s="22">
        <f t="shared" si="0"/>
        <v>1689.0600000000013</v>
      </c>
      <c r="F27" s="22">
        <v>19468.03</v>
      </c>
      <c r="G27" s="22">
        <v>27416</v>
      </c>
    </row>
    <row r="28" spans="1:7" ht="46.5">
      <c r="A28" s="17" t="s">
        <v>57</v>
      </c>
      <c r="B28" s="23" t="s">
        <v>14</v>
      </c>
      <c r="C28" s="45">
        <v>1408.301</v>
      </c>
      <c r="D28" s="22">
        <v>400</v>
      </c>
      <c r="E28" s="22">
        <f t="shared" si="0"/>
        <v>-1008.3009999999999</v>
      </c>
      <c r="F28" s="22">
        <v>450</v>
      </c>
      <c r="G28" s="22">
        <v>500</v>
      </c>
    </row>
    <row r="29" spans="1:7" ht="30.75">
      <c r="A29" s="17" t="s">
        <v>58</v>
      </c>
      <c r="B29" s="10" t="s">
        <v>15</v>
      </c>
      <c r="C29" s="36">
        <f>C30+C31+C32</f>
        <v>10570</v>
      </c>
      <c r="D29" s="22">
        <f>D30+D31+D32</f>
        <v>1593.125</v>
      </c>
      <c r="E29" s="22">
        <f t="shared" si="0"/>
        <v>-8976.875</v>
      </c>
      <c r="F29" s="22">
        <f>F30+F31</f>
        <v>1000</v>
      </c>
      <c r="G29" s="22">
        <f>G30+G31</f>
        <v>1000</v>
      </c>
    </row>
    <row r="30" spans="1:7" ht="156">
      <c r="A30" s="16" t="s">
        <v>59</v>
      </c>
      <c r="B30" s="25" t="s">
        <v>77</v>
      </c>
      <c r="C30" s="40">
        <v>270</v>
      </c>
      <c r="D30" s="35">
        <v>170</v>
      </c>
      <c r="E30" s="22">
        <f t="shared" si="0"/>
        <v>-100</v>
      </c>
      <c r="F30" s="35">
        <v>0</v>
      </c>
      <c r="G30" s="35">
        <v>0</v>
      </c>
    </row>
    <row r="31" spans="1:7" ht="108.75">
      <c r="A31" s="16" t="s">
        <v>60</v>
      </c>
      <c r="B31" s="1" t="s">
        <v>78</v>
      </c>
      <c r="C31" s="34">
        <v>10300</v>
      </c>
      <c r="D31" s="35">
        <v>1423.125</v>
      </c>
      <c r="E31" s="22">
        <f t="shared" si="0"/>
        <v>-8876.875</v>
      </c>
      <c r="F31" s="35">
        <v>1000</v>
      </c>
      <c r="G31" s="35">
        <v>1000</v>
      </c>
    </row>
    <row r="32" spans="1:7" ht="80.25" customHeight="1">
      <c r="A32" s="28" t="s">
        <v>84</v>
      </c>
      <c r="B32" s="59" t="s">
        <v>85</v>
      </c>
      <c r="C32" s="58"/>
      <c r="D32" s="35">
        <v>0</v>
      </c>
      <c r="E32" s="22">
        <f t="shared" si="0"/>
        <v>0</v>
      </c>
      <c r="F32" s="35"/>
      <c r="G32" s="35"/>
    </row>
    <row r="33" spans="1:7" ht="28.5">
      <c r="A33" s="16" t="s">
        <v>61</v>
      </c>
      <c r="B33" s="60" t="s">
        <v>109</v>
      </c>
      <c r="C33" s="37">
        <v>13300</v>
      </c>
      <c r="D33" s="22">
        <v>265</v>
      </c>
      <c r="E33" s="22">
        <f t="shared" si="0"/>
        <v>-13035</v>
      </c>
      <c r="F33" s="22">
        <v>272.95</v>
      </c>
      <c r="G33" s="22">
        <v>281.139</v>
      </c>
    </row>
    <row r="34" spans="1:7" ht="30.75">
      <c r="A34" s="16" t="s">
        <v>62</v>
      </c>
      <c r="B34" s="1" t="s">
        <v>79</v>
      </c>
      <c r="C34" s="46"/>
      <c r="D34" s="47">
        <v>0</v>
      </c>
      <c r="E34" s="22">
        <f t="shared" si="0"/>
        <v>0</v>
      </c>
      <c r="F34" s="48">
        <v>0</v>
      </c>
      <c r="G34" s="48">
        <v>0</v>
      </c>
    </row>
    <row r="35" spans="1:7" ht="30.75">
      <c r="A35" s="16" t="s">
        <v>62</v>
      </c>
      <c r="B35" s="1" t="s">
        <v>79</v>
      </c>
      <c r="C35" s="37">
        <v>21.14</v>
      </c>
      <c r="D35" s="22">
        <v>0</v>
      </c>
      <c r="E35" s="22">
        <f t="shared" si="0"/>
        <v>-21.14</v>
      </c>
      <c r="F35" s="22">
        <v>0</v>
      </c>
      <c r="G35" s="22">
        <v>0</v>
      </c>
    </row>
    <row r="36" spans="1:7" ht="17.25">
      <c r="A36" s="17" t="s">
        <v>44</v>
      </c>
      <c r="B36" s="10" t="s">
        <v>16</v>
      </c>
      <c r="C36" s="22">
        <f>C9+C17</f>
        <v>202895.586</v>
      </c>
      <c r="D36" s="22">
        <f>D9+D17</f>
        <v>179740.21899999998</v>
      </c>
      <c r="E36" s="22">
        <f t="shared" si="0"/>
        <v>-23155.367000000027</v>
      </c>
      <c r="F36" s="22">
        <f>F9+F17</f>
        <v>193154.14499999996</v>
      </c>
      <c r="G36" s="22">
        <f>G9+G17</f>
        <v>210397.705</v>
      </c>
    </row>
    <row r="37" spans="1:7" ht="17.25">
      <c r="A37" s="17" t="s">
        <v>63</v>
      </c>
      <c r="B37" s="11" t="s">
        <v>17</v>
      </c>
      <c r="C37" s="22">
        <f>C39+C42+C47+C48+C68+C70+C71</f>
        <v>371532.74</v>
      </c>
      <c r="D37" s="22">
        <f>D39+D42+D48+D68+D70</f>
        <v>89147.5</v>
      </c>
      <c r="E37" s="22">
        <f t="shared" si="0"/>
        <v>-282385.24</v>
      </c>
      <c r="F37" s="22">
        <f>F39+F42+F48+F68+F70</f>
        <v>20916</v>
      </c>
      <c r="G37" s="22">
        <f>G39+G42+G48+G68+G70</f>
        <v>10916</v>
      </c>
    </row>
    <row r="38" spans="1:7" ht="18">
      <c r="A38" s="16"/>
      <c r="B38" s="1" t="s">
        <v>18</v>
      </c>
      <c r="C38" s="41"/>
      <c r="D38" s="35"/>
      <c r="E38" s="22">
        <f t="shared" si="0"/>
        <v>0</v>
      </c>
      <c r="F38" s="22"/>
      <c r="G38" s="35"/>
    </row>
    <row r="39" spans="1:7" ht="30.75">
      <c r="A39" s="17" t="s">
        <v>89</v>
      </c>
      <c r="B39" s="10" t="s">
        <v>19</v>
      </c>
      <c r="C39" s="22">
        <f>C40+C41</f>
        <v>63941</v>
      </c>
      <c r="D39" s="22">
        <f>D40+D41</f>
        <v>29012.7</v>
      </c>
      <c r="E39" s="22">
        <f t="shared" si="0"/>
        <v>-34928.3</v>
      </c>
      <c r="F39" s="22">
        <f>F40</f>
        <v>20916</v>
      </c>
      <c r="G39" s="22">
        <f>G40</f>
        <v>10916</v>
      </c>
    </row>
    <row r="40" spans="1:7" ht="46.5">
      <c r="A40" s="16" t="s">
        <v>90</v>
      </c>
      <c r="B40" s="1" t="s">
        <v>20</v>
      </c>
      <c r="C40" s="34">
        <v>58048</v>
      </c>
      <c r="D40" s="35">
        <v>20916</v>
      </c>
      <c r="E40" s="22">
        <f t="shared" si="0"/>
        <v>-37132</v>
      </c>
      <c r="F40" s="35">
        <v>20916</v>
      </c>
      <c r="G40" s="29">
        <v>10916</v>
      </c>
    </row>
    <row r="41" spans="1:7" ht="46.5">
      <c r="A41" s="16" t="s">
        <v>91</v>
      </c>
      <c r="B41" s="1" t="s">
        <v>86</v>
      </c>
      <c r="C41" s="34">
        <v>5893</v>
      </c>
      <c r="D41" s="35">
        <v>8096.7</v>
      </c>
      <c r="E41" s="22">
        <f>D41-C41</f>
        <v>2203.7</v>
      </c>
      <c r="F41" s="35">
        <v>0</v>
      </c>
      <c r="G41" s="35">
        <v>0</v>
      </c>
    </row>
    <row r="42" spans="1:7" ht="30.75">
      <c r="A42" s="17" t="s">
        <v>88</v>
      </c>
      <c r="B42" s="10" t="s">
        <v>21</v>
      </c>
      <c r="C42" s="37">
        <v>126862.18</v>
      </c>
      <c r="D42" s="22">
        <f>D43+D44+D45+D46</f>
        <v>255</v>
      </c>
      <c r="E42" s="22">
        <f t="shared" si="0"/>
        <v>-126607.18</v>
      </c>
      <c r="F42" s="22">
        <f>F43+F44+F45+F46</f>
        <v>0</v>
      </c>
      <c r="G42" s="22">
        <f>G43+G44+G45+G46</f>
        <v>0</v>
      </c>
    </row>
    <row r="43" spans="1:7" ht="18" hidden="1">
      <c r="A43" s="16"/>
      <c r="B43" s="30"/>
      <c r="C43" s="49"/>
      <c r="D43" s="35"/>
      <c r="E43" s="22">
        <f t="shared" si="0"/>
        <v>0</v>
      </c>
      <c r="F43" s="22"/>
      <c r="G43" s="35"/>
    </row>
    <row r="44" spans="1:7" ht="46.5">
      <c r="A44" s="16" t="s">
        <v>64</v>
      </c>
      <c r="B44" s="27" t="s">
        <v>100</v>
      </c>
      <c r="C44" s="49"/>
      <c r="D44" s="35">
        <v>255</v>
      </c>
      <c r="E44" s="22">
        <f>D44-C44</f>
        <v>255</v>
      </c>
      <c r="F44" s="35">
        <v>0</v>
      </c>
      <c r="G44" s="35">
        <v>0</v>
      </c>
    </row>
    <row r="45" spans="1:7" ht="18" hidden="1">
      <c r="A45" s="16"/>
      <c r="B45" s="53"/>
      <c r="C45" s="54"/>
      <c r="D45" s="35">
        <v>0</v>
      </c>
      <c r="E45" s="22">
        <f t="shared" si="0"/>
        <v>0</v>
      </c>
      <c r="F45" s="35">
        <v>0</v>
      </c>
      <c r="G45" s="35">
        <v>0</v>
      </c>
    </row>
    <row r="46" spans="1:7" ht="93" hidden="1">
      <c r="A46" s="16"/>
      <c r="B46" s="1" t="s">
        <v>22</v>
      </c>
      <c r="C46" s="41"/>
      <c r="D46" s="35">
        <v>0</v>
      </c>
      <c r="E46" s="22">
        <f t="shared" si="0"/>
        <v>0</v>
      </c>
      <c r="F46" s="35">
        <v>0</v>
      </c>
      <c r="G46" s="35">
        <v>0</v>
      </c>
    </row>
    <row r="47" spans="1:7" ht="17.25" hidden="1">
      <c r="A47" s="32"/>
      <c r="B47" s="33"/>
      <c r="C47" s="37"/>
      <c r="D47" s="22">
        <v>0</v>
      </c>
      <c r="E47" s="22">
        <f t="shared" si="0"/>
        <v>0</v>
      </c>
      <c r="F47" s="22">
        <v>0</v>
      </c>
      <c r="G47" s="22">
        <v>0</v>
      </c>
    </row>
    <row r="48" spans="1:7" ht="30.75">
      <c r="A48" s="17" t="s">
        <v>92</v>
      </c>
      <c r="B48" s="10" t="s">
        <v>23</v>
      </c>
      <c r="C48" s="36">
        <v>63277.05</v>
      </c>
      <c r="D48" s="22">
        <f aca="true" t="shared" si="1" ref="D48:G49">SUM(D51:D67)</f>
        <v>51085</v>
      </c>
      <c r="E48" s="22">
        <f t="shared" si="0"/>
        <v>-12192.050000000003</v>
      </c>
      <c r="F48" s="22">
        <f t="shared" si="1"/>
        <v>0</v>
      </c>
      <c r="G48" s="22">
        <f t="shared" si="1"/>
        <v>0</v>
      </c>
    </row>
    <row r="49" spans="1:7" ht="18" hidden="1">
      <c r="A49" s="16"/>
      <c r="B49" s="1"/>
      <c r="C49" s="41"/>
      <c r="D49" s="35">
        <v>0</v>
      </c>
      <c r="E49" s="22">
        <f t="shared" si="0"/>
        <v>0</v>
      </c>
      <c r="F49" s="22">
        <f t="shared" si="1"/>
        <v>0</v>
      </c>
      <c r="G49" s="35">
        <v>0</v>
      </c>
    </row>
    <row r="50" spans="1:7" ht="62.25" hidden="1">
      <c r="A50" s="18"/>
      <c r="B50" s="1" t="s">
        <v>24</v>
      </c>
      <c r="C50" s="41"/>
      <c r="D50" s="35">
        <v>0</v>
      </c>
      <c r="E50" s="22">
        <f t="shared" si="0"/>
        <v>0</v>
      </c>
      <c r="F50" s="35">
        <v>0</v>
      </c>
      <c r="G50" s="35">
        <v>0</v>
      </c>
    </row>
    <row r="51" spans="1:7" ht="62.25">
      <c r="A51" s="18" t="s">
        <v>65</v>
      </c>
      <c r="B51" s="1" t="s">
        <v>25</v>
      </c>
      <c r="C51" s="41"/>
      <c r="D51" s="35">
        <v>491</v>
      </c>
      <c r="E51" s="22">
        <f t="shared" si="0"/>
        <v>491</v>
      </c>
      <c r="F51" s="35">
        <v>0</v>
      </c>
      <c r="G51" s="35">
        <v>0</v>
      </c>
    </row>
    <row r="52" spans="1:7" ht="108.75">
      <c r="A52" s="19"/>
      <c r="B52" s="1" t="s">
        <v>26</v>
      </c>
      <c r="C52" s="41"/>
      <c r="D52" s="35">
        <v>680</v>
      </c>
      <c r="E52" s="22">
        <f t="shared" si="0"/>
        <v>680</v>
      </c>
      <c r="F52" s="35">
        <v>0</v>
      </c>
      <c r="G52" s="35">
        <v>0</v>
      </c>
    </row>
    <row r="53" spans="1:7" ht="140.25">
      <c r="A53" s="19"/>
      <c r="B53" s="1" t="s">
        <v>27</v>
      </c>
      <c r="C53" s="41"/>
      <c r="D53" s="35">
        <v>2529</v>
      </c>
      <c r="E53" s="22">
        <f t="shared" si="0"/>
        <v>2529</v>
      </c>
      <c r="F53" s="35">
        <v>0</v>
      </c>
      <c r="G53" s="35">
        <v>0</v>
      </c>
    </row>
    <row r="54" spans="1:7" ht="62.25">
      <c r="A54" s="19"/>
      <c r="B54" s="1" t="s">
        <v>28</v>
      </c>
      <c r="C54" s="41"/>
      <c r="D54" s="35">
        <v>206</v>
      </c>
      <c r="E54" s="22">
        <f t="shared" si="0"/>
        <v>206</v>
      </c>
      <c r="F54" s="50">
        <v>0</v>
      </c>
      <c r="G54" s="35">
        <v>0</v>
      </c>
    </row>
    <row r="55" spans="1:7" ht="62.25">
      <c r="A55" s="19"/>
      <c r="B55" s="1" t="s">
        <v>29</v>
      </c>
      <c r="C55" s="41"/>
      <c r="D55" s="35">
        <v>0</v>
      </c>
      <c r="E55" s="22">
        <f t="shared" si="0"/>
        <v>0</v>
      </c>
      <c r="F55" s="35">
        <v>0</v>
      </c>
      <c r="G55" s="35">
        <v>0</v>
      </c>
    </row>
    <row r="56" spans="1:7" ht="46.5">
      <c r="A56" s="19"/>
      <c r="B56" s="1" t="s">
        <v>30</v>
      </c>
      <c r="C56" s="41"/>
      <c r="D56" s="35">
        <v>4043</v>
      </c>
      <c r="E56" s="22">
        <f t="shared" si="0"/>
        <v>4043</v>
      </c>
      <c r="F56" s="35">
        <v>0</v>
      </c>
      <c r="G56" s="35">
        <v>0</v>
      </c>
    </row>
    <row r="57" spans="1:7" ht="165">
      <c r="A57" s="19"/>
      <c r="B57" s="55" t="s">
        <v>101</v>
      </c>
      <c r="C57" s="41"/>
      <c r="D57" s="35">
        <v>480</v>
      </c>
      <c r="E57" s="22">
        <f t="shared" si="0"/>
        <v>480</v>
      </c>
      <c r="F57" s="35">
        <v>0</v>
      </c>
      <c r="G57" s="35">
        <v>0</v>
      </c>
    </row>
    <row r="58" spans="1:7" ht="78" hidden="1">
      <c r="A58" s="19"/>
      <c r="B58" s="1" t="s">
        <v>31</v>
      </c>
      <c r="C58" s="41"/>
      <c r="D58" s="35"/>
      <c r="E58" s="22">
        <f t="shared" si="0"/>
        <v>0</v>
      </c>
      <c r="F58" s="35"/>
      <c r="G58" s="35"/>
    </row>
    <row r="59" spans="1:7" ht="93">
      <c r="A59" s="19"/>
      <c r="B59" s="3" t="s">
        <v>102</v>
      </c>
      <c r="C59" s="41"/>
      <c r="D59" s="35">
        <v>75</v>
      </c>
      <c r="E59" s="22">
        <f t="shared" si="0"/>
        <v>75</v>
      </c>
      <c r="F59" s="35">
        <v>0</v>
      </c>
      <c r="G59" s="35">
        <v>0</v>
      </c>
    </row>
    <row r="60" spans="1:7" ht="18" hidden="1">
      <c r="A60" s="19"/>
      <c r="B60" s="14"/>
      <c r="C60" s="51"/>
      <c r="D60" s="35"/>
      <c r="E60" s="22">
        <f t="shared" si="0"/>
        <v>0</v>
      </c>
      <c r="F60" s="35"/>
      <c r="G60" s="35">
        <v>0</v>
      </c>
    </row>
    <row r="61" spans="1:7" ht="18" hidden="1">
      <c r="A61" s="19"/>
      <c r="B61" s="1"/>
      <c r="C61" s="41"/>
      <c r="D61" s="35"/>
      <c r="E61" s="22">
        <f t="shared" si="0"/>
        <v>0</v>
      </c>
      <c r="F61" s="35">
        <v>0</v>
      </c>
      <c r="G61" s="35"/>
    </row>
    <row r="62" spans="1:7" ht="62.25" hidden="1">
      <c r="A62" s="19"/>
      <c r="B62" s="1" t="s">
        <v>33</v>
      </c>
      <c r="C62" s="41"/>
      <c r="D62" s="35">
        <v>0</v>
      </c>
      <c r="E62" s="22">
        <f t="shared" si="0"/>
        <v>0</v>
      </c>
      <c r="F62" s="35"/>
      <c r="G62" s="35">
        <v>0</v>
      </c>
    </row>
    <row r="63" spans="1:7" ht="93">
      <c r="A63" s="16" t="s">
        <v>67</v>
      </c>
      <c r="B63" s="12" t="s">
        <v>42</v>
      </c>
      <c r="C63" s="52"/>
      <c r="D63" s="35">
        <v>6023</v>
      </c>
      <c r="E63" s="22">
        <f t="shared" si="0"/>
        <v>6023</v>
      </c>
      <c r="F63" s="35">
        <v>0</v>
      </c>
      <c r="G63" s="35">
        <v>0</v>
      </c>
    </row>
    <row r="64" spans="1:7" ht="46.5">
      <c r="A64" s="20" t="s">
        <v>66</v>
      </c>
      <c r="B64" s="1" t="s">
        <v>70</v>
      </c>
      <c r="C64" s="41"/>
      <c r="D64" s="35">
        <v>35769</v>
      </c>
      <c r="E64" s="22">
        <f t="shared" si="0"/>
        <v>35769</v>
      </c>
      <c r="F64" s="35">
        <v>0</v>
      </c>
      <c r="G64" s="35">
        <v>0</v>
      </c>
    </row>
    <row r="65" spans="1:7" ht="46.5" hidden="1">
      <c r="A65" s="16"/>
      <c r="B65" s="1" t="s">
        <v>34</v>
      </c>
      <c r="C65" s="41"/>
      <c r="D65" s="35">
        <v>0</v>
      </c>
      <c r="E65" s="22">
        <f t="shared" si="0"/>
        <v>0</v>
      </c>
      <c r="F65" s="35">
        <v>0</v>
      </c>
      <c r="G65" s="35">
        <v>0</v>
      </c>
    </row>
    <row r="66" spans="1:7" ht="171" hidden="1">
      <c r="A66" s="16"/>
      <c r="B66" s="1" t="s">
        <v>35</v>
      </c>
      <c r="C66" s="41"/>
      <c r="D66" s="35"/>
      <c r="E66" s="22">
        <f t="shared" si="0"/>
        <v>0</v>
      </c>
      <c r="F66" s="35">
        <v>0</v>
      </c>
      <c r="G66" s="35"/>
    </row>
    <row r="67" spans="1:7" ht="30.75">
      <c r="A67" s="16" t="s">
        <v>93</v>
      </c>
      <c r="B67" s="1" t="s">
        <v>36</v>
      </c>
      <c r="C67" s="34">
        <v>801</v>
      </c>
      <c r="D67" s="35">
        <v>789</v>
      </c>
      <c r="E67" s="22">
        <f t="shared" si="0"/>
        <v>-12</v>
      </c>
      <c r="F67" s="35">
        <v>0</v>
      </c>
      <c r="G67" s="35">
        <v>0</v>
      </c>
    </row>
    <row r="68" spans="1:7" ht="17.25">
      <c r="A68" s="17" t="s">
        <v>94</v>
      </c>
      <c r="B68" s="10" t="s">
        <v>37</v>
      </c>
      <c r="C68" s="22">
        <v>107851.88</v>
      </c>
      <c r="D68" s="22">
        <f aca="true" t="shared" si="2" ref="D68:G69">D69</f>
        <v>8794.8</v>
      </c>
      <c r="E68" s="22">
        <f t="shared" si="0"/>
        <v>-99057.08</v>
      </c>
      <c r="F68" s="22">
        <f t="shared" si="2"/>
        <v>0</v>
      </c>
      <c r="G68" s="22">
        <f t="shared" si="2"/>
        <v>0</v>
      </c>
    </row>
    <row r="69" spans="1:7" ht="108.75">
      <c r="A69" s="16" t="s">
        <v>96</v>
      </c>
      <c r="B69" s="1" t="s">
        <v>38</v>
      </c>
      <c r="C69" s="34">
        <v>97924.514</v>
      </c>
      <c r="D69" s="35">
        <v>8794.8</v>
      </c>
      <c r="E69" s="35">
        <f t="shared" si="0"/>
        <v>-89129.71399999999</v>
      </c>
      <c r="F69" s="35">
        <f t="shared" si="2"/>
        <v>0</v>
      </c>
      <c r="G69" s="35">
        <v>0</v>
      </c>
    </row>
    <row r="70" spans="1:7" ht="46.5">
      <c r="A70" s="17" t="s">
        <v>95</v>
      </c>
      <c r="B70" s="10" t="s">
        <v>97</v>
      </c>
      <c r="C70" s="37">
        <v>11930</v>
      </c>
      <c r="D70" s="22">
        <v>0</v>
      </c>
      <c r="E70" s="22">
        <f t="shared" si="0"/>
        <v>-11930</v>
      </c>
      <c r="F70" s="35">
        <v>0</v>
      </c>
      <c r="G70" s="22">
        <v>0</v>
      </c>
    </row>
    <row r="71" spans="1:7" ht="78">
      <c r="A71" s="17" t="s">
        <v>98</v>
      </c>
      <c r="B71" s="10" t="s">
        <v>99</v>
      </c>
      <c r="C71" s="37">
        <v>-2329.37</v>
      </c>
      <c r="D71" s="22">
        <v>0</v>
      </c>
      <c r="E71" s="22">
        <f t="shared" si="0"/>
        <v>2329.37</v>
      </c>
      <c r="F71" s="22">
        <v>0</v>
      </c>
      <c r="G71" s="22"/>
    </row>
    <row r="72" spans="1:7" ht="17.25">
      <c r="A72" s="16"/>
      <c r="B72" s="10" t="s">
        <v>39</v>
      </c>
      <c r="C72" s="22">
        <f>C36+C37</f>
        <v>574428.326</v>
      </c>
      <c r="D72" s="22">
        <f>D36+D37</f>
        <v>268887.719</v>
      </c>
      <c r="E72" s="22">
        <f t="shared" si="0"/>
        <v>-305540.607</v>
      </c>
      <c r="F72" s="22">
        <f>F36+F37</f>
        <v>214070.14499999996</v>
      </c>
      <c r="G72" s="22">
        <f>G36+G37</f>
        <v>221313.705</v>
      </c>
    </row>
  </sheetData>
  <sheetProtection/>
  <mergeCells count="4">
    <mergeCell ref="F1:G1"/>
    <mergeCell ref="F2:G2"/>
    <mergeCell ref="A4:G4"/>
    <mergeCell ref="A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1" width="21.00390625" style="13" customWidth="1"/>
    <col min="2" max="2" width="15.625" style="13" customWidth="1"/>
    <col min="3" max="3" width="12.50390625" style="13" customWidth="1"/>
    <col min="4" max="4" width="13.375" style="13" customWidth="1"/>
    <col min="5" max="5" width="13.50390625" style="13" customWidth="1"/>
    <col min="6" max="6" width="11.50390625" style="0" customWidth="1"/>
    <col min="7" max="7" width="15.625" style="0" customWidth="1"/>
    <col min="8" max="8" width="16.00390625" style="0" customWidth="1"/>
    <col min="9" max="9" width="17.125" style="0" customWidth="1"/>
  </cols>
  <sheetData>
    <row r="1" spans="1:9" ht="110.25" customHeight="1">
      <c r="A1" s="132"/>
      <c r="B1" s="132"/>
      <c r="C1" s="132"/>
      <c r="D1" s="132"/>
      <c r="E1" s="132"/>
      <c r="F1" s="71"/>
      <c r="G1" s="71"/>
      <c r="H1" s="71"/>
      <c r="I1" s="71"/>
    </row>
    <row r="2" spans="1:9" ht="15.75" customHeight="1">
      <c r="A2" s="133" t="s">
        <v>155</v>
      </c>
      <c r="B2" s="133"/>
      <c r="C2" s="133"/>
      <c r="D2" s="133"/>
      <c r="E2" s="133"/>
      <c r="F2" s="133"/>
      <c r="G2" s="133"/>
      <c r="H2" s="133"/>
      <c r="I2" s="133"/>
    </row>
    <row r="3" spans="1:9" ht="15.75" customHeight="1">
      <c r="A3" s="72"/>
      <c r="B3" s="72"/>
      <c r="C3" s="72"/>
      <c r="D3" s="72"/>
      <c r="E3" s="72"/>
      <c r="F3" s="72"/>
      <c r="G3" s="72"/>
      <c r="H3" s="72"/>
      <c r="I3" s="73" t="s">
        <v>138</v>
      </c>
    </row>
    <row r="4" spans="1:9" ht="124.5">
      <c r="A4" s="74"/>
      <c r="B4" s="74" t="s">
        <v>139</v>
      </c>
      <c r="C4" s="75" t="s">
        <v>140</v>
      </c>
      <c r="D4" s="75" t="s">
        <v>141</v>
      </c>
      <c r="E4" s="74" t="s">
        <v>142</v>
      </c>
      <c r="F4" s="75" t="s">
        <v>143</v>
      </c>
      <c r="G4" s="75" t="s">
        <v>144</v>
      </c>
      <c r="H4" s="75" t="s">
        <v>145</v>
      </c>
      <c r="I4" s="75" t="s">
        <v>107</v>
      </c>
    </row>
    <row r="5" spans="1:9" ht="30.75">
      <c r="A5" s="76" t="s">
        <v>146</v>
      </c>
      <c r="B5" s="76" t="s">
        <v>147</v>
      </c>
      <c r="C5" s="76" t="s">
        <v>148</v>
      </c>
      <c r="D5" s="76" t="s">
        <v>149</v>
      </c>
      <c r="E5" s="76" t="s">
        <v>150</v>
      </c>
      <c r="F5" s="76" t="s">
        <v>151</v>
      </c>
      <c r="G5" s="76" t="s">
        <v>152</v>
      </c>
      <c r="H5" s="76" t="s">
        <v>153</v>
      </c>
      <c r="I5" s="76" t="s">
        <v>154</v>
      </c>
    </row>
    <row r="6" spans="1:9" ht="30" customHeight="1">
      <c r="A6" s="30" t="s">
        <v>156</v>
      </c>
      <c r="B6" s="78">
        <f>C6+D6+E6+F6+G6+H6+I6</f>
        <v>253832</v>
      </c>
      <c r="C6" s="79">
        <v>175310</v>
      </c>
      <c r="D6" s="79">
        <v>0</v>
      </c>
      <c r="E6" s="79">
        <v>9738</v>
      </c>
      <c r="F6" s="80">
        <v>46282</v>
      </c>
      <c r="G6" s="80">
        <v>430</v>
      </c>
      <c r="H6" s="80">
        <v>10106</v>
      </c>
      <c r="I6" s="80">
        <v>11966</v>
      </c>
    </row>
    <row r="7" spans="1:9" s="85" customFormat="1" ht="28.5" customHeight="1">
      <c r="A7" s="82" t="s">
        <v>157</v>
      </c>
      <c r="B7" s="81">
        <f>C7+D7+E7+F7+G7+H7+I7</f>
        <v>229958.1</v>
      </c>
      <c r="C7" s="83">
        <v>158785</v>
      </c>
      <c r="D7" s="83">
        <v>0</v>
      </c>
      <c r="E7" s="83">
        <v>7045</v>
      </c>
      <c r="F7" s="84">
        <v>31368</v>
      </c>
      <c r="G7" s="84">
        <v>1830.1</v>
      </c>
      <c r="H7" s="84">
        <v>9781</v>
      </c>
      <c r="I7" s="84">
        <v>21149</v>
      </c>
    </row>
    <row r="8" spans="1:9" ht="36.75" customHeight="1">
      <c r="A8" s="77" t="s">
        <v>158</v>
      </c>
      <c r="B8" s="78">
        <f>B6-B7</f>
        <v>23873.899999999994</v>
      </c>
      <c r="C8" s="78">
        <f aca="true" t="shared" si="0" ref="C8:I8">C6-C7</f>
        <v>16525</v>
      </c>
      <c r="D8" s="78">
        <f t="shared" si="0"/>
        <v>0</v>
      </c>
      <c r="E8" s="78">
        <f t="shared" si="0"/>
        <v>2693</v>
      </c>
      <c r="F8" s="78">
        <f t="shared" si="0"/>
        <v>14914</v>
      </c>
      <c r="G8" s="78">
        <f t="shared" si="0"/>
        <v>-1400.1</v>
      </c>
      <c r="H8" s="78">
        <f t="shared" si="0"/>
        <v>325</v>
      </c>
      <c r="I8" s="78">
        <f t="shared" si="0"/>
        <v>-9183</v>
      </c>
    </row>
  </sheetData>
  <sheetProtection/>
  <mergeCells count="2">
    <mergeCell ref="A1:E1"/>
    <mergeCell ref="A2:I2"/>
  </mergeCells>
  <printOptions/>
  <pageMargins left="0.7" right="0.7" top="0.75" bottom="0.75" header="0.3" footer="0.3"/>
  <pageSetup fitToHeight="0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Лена</cp:lastModifiedBy>
  <cp:lastPrinted>2022-10-17T06:50:21Z</cp:lastPrinted>
  <dcterms:created xsi:type="dcterms:W3CDTF">2016-10-06T05:03:32Z</dcterms:created>
  <dcterms:modified xsi:type="dcterms:W3CDTF">2022-10-17T06:50:55Z</dcterms:modified>
  <cp:category/>
  <cp:version/>
  <cp:contentType/>
  <cp:contentStatus/>
</cp:coreProperties>
</file>