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20" windowWidth="19020" windowHeight="10128"/>
  </bookViews>
  <sheets>
    <sheet name="Приложение №4" sheetId="1" r:id="rId1"/>
    <sheet name="КС" sheetId="2" r:id="rId2"/>
  </sheets>
  <definedNames>
    <definedName name="_xlnm._FilterDatabase" localSheetId="0" hidden="1">'Приложение №4'!$A$6:$I$301</definedName>
  </definedNames>
  <calcPr calcId="125725"/>
</workbook>
</file>

<file path=xl/calcChain.xml><?xml version="1.0" encoding="utf-8"?>
<calcChain xmlns="http://schemas.openxmlformats.org/spreadsheetml/2006/main">
  <c r="I204" i="1"/>
  <c r="H204"/>
  <c r="I18" l="1"/>
  <c r="H18"/>
  <c r="I227" l="1"/>
  <c r="H227"/>
  <c r="I76" l="1"/>
  <c r="H76"/>
  <c r="I74"/>
  <c r="H74"/>
  <c r="I223" l="1"/>
  <c r="I220" s="1"/>
  <c r="H223"/>
  <c r="I299"/>
  <c r="H299"/>
  <c r="I297"/>
  <c r="H297"/>
  <c r="I295"/>
  <c r="H295"/>
  <c r="I292"/>
  <c r="H292"/>
  <c r="I290"/>
  <c r="H290"/>
  <c r="I288"/>
  <c r="H288"/>
  <c r="I285"/>
  <c r="H285"/>
  <c r="I282"/>
  <c r="H282"/>
  <c r="I280"/>
  <c r="H280"/>
  <c r="I277"/>
  <c r="I276" s="1"/>
  <c r="H277"/>
  <c r="H276" s="1"/>
  <c r="I274"/>
  <c r="H274"/>
  <c r="I271"/>
  <c r="H271"/>
  <c r="I269"/>
  <c r="H269"/>
  <c r="I266"/>
  <c r="I265" s="1"/>
  <c r="H266"/>
  <c r="H265" s="1"/>
  <c r="I263"/>
  <c r="I262" s="1"/>
  <c r="H263"/>
  <c r="H262" s="1"/>
  <c r="I260"/>
  <c r="H260"/>
  <c r="I258"/>
  <c r="H258"/>
  <c r="I255"/>
  <c r="I254" s="1"/>
  <c r="H255"/>
  <c r="H254" s="1"/>
  <c r="I251"/>
  <c r="I250" s="1"/>
  <c r="H251"/>
  <c r="H250" s="1"/>
  <c r="I248"/>
  <c r="H248"/>
  <c r="I246"/>
  <c r="H246"/>
  <c r="I244"/>
  <c r="H244"/>
  <c r="I241"/>
  <c r="H241"/>
  <c r="I239"/>
  <c r="H239"/>
  <c r="I237"/>
  <c r="H237"/>
  <c r="I234"/>
  <c r="H234"/>
  <c r="I232"/>
  <c r="H232"/>
  <c r="I230"/>
  <c r="H230"/>
  <c r="I225"/>
  <c r="H225"/>
  <c r="H220"/>
  <c r="I217"/>
  <c r="H217"/>
  <c r="I215"/>
  <c r="H215"/>
  <c r="I212"/>
  <c r="H212"/>
  <c r="I210"/>
  <c r="H210"/>
  <c r="I207"/>
  <c r="I206" s="1"/>
  <c r="H207"/>
  <c r="H206" s="1"/>
  <c r="I201"/>
  <c r="I200" s="1"/>
  <c r="H201"/>
  <c r="H200" s="1"/>
  <c r="I198"/>
  <c r="I197" s="1"/>
  <c r="H198"/>
  <c r="H197" s="1"/>
  <c r="I191"/>
  <c r="H191"/>
  <c r="I189"/>
  <c r="H189"/>
  <c r="I186"/>
  <c r="I185" s="1"/>
  <c r="H186"/>
  <c r="H185" s="1"/>
  <c r="I183"/>
  <c r="H183"/>
  <c r="I181"/>
  <c r="H181"/>
  <c r="I177"/>
  <c r="I176" s="1"/>
  <c r="H177"/>
  <c r="H176" s="1"/>
  <c r="I174"/>
  <c r="H174"/>
  <c r="I171"/>
  <c r="H171"/>
  <c r="I169"/>
  <c r="H169"/>
  <c r="I167"/>
  <c r="H167"/>
  <c r="I165"/>
  <c r="H165"/>
  <c r="I163"/>
  <c r="H163"/>
  <c r="I161"/>
  <c r="H161"/>
  <c r="I159"/>
  <c r="H159"/>
  <c r="I156"/>
  <c r="I155" s="1"/>
  <c r="H156"/>
  <c r="H155" s="1"/>
  <c r="I153"/>
  <c r="I152" s="1"/>
  <c r="H153"/>
  <c r="H152" s="1"/>
  <c r="I147"/>
  <c r="H147"/>
  <c r="I145"/>
  <c r="H145"/>
  <c r="I143"/>
  <c r="H143"/>
  <c r="I140"/>
  <c r="I139" s="1"/>
  <c r="H140"/>
  <c r="H139" s="1"/>
  <c r="I136"/>
  <c r="I135" s="1"/>
  <c r="H136"/>
  <c r="H135" s="1"/>
  <c r="I133"/>
  <c r="H133"/>
  <c r="I131"/>
  <c r="H131"/>
  <c r="I129"/>
  <c r="H129"/>
  <c r="I126"/>
  <c r="H126"/>
  <c r="I123"/>
  <c r="H123"/>
  <c r="I121"/>
  <c r="H121"/>
  <c r="I118"/>
  <c r="I117" s="1"/>
  <c r="H118"/>
  <c r="H117" s="1"/>
  <c r="I115"/>
  <c r="I114" s="1"/>
  <c r="H115"/>
  <c r="H114" s="1"/>
  <c r="I112"/>
  <c r="I111" s="1"/>
  <c r="H112"/>
  <c r="H111" s="1"/>
  <c r="I105"/>
  <c r="H105"/>
  <c r="I103"/>
  <c r="H103"/>
  <c r="I101"/>
  <c r="H101"/>
  <c r="I95"/>
  <c r="I94" s="1"/>
  <c r="H95"/>
  <c r="H94" s="1"/>
  <c r="I92"/>
  <c r="I91" s="1"/>
  <c r="H92"/>
  <c r="H91" s="1"/>
  <c r="I88"/>
  <c r="H88"/>
  <c r="I85"/>
  <c r="H85"/>
  <c r="I82"/>
  <c r="H82"/>
  <c r="I79"/>
  <c r="H79"/>
  <c r="I71"/>
  <c r="H71"/>
  <c r="I66"/>
  <c r="H66"/>
  <c r="I63"/>
  <c r="H63"/>
  <c r="I59"/>
  <c r="H59"/>
  <c r="I56"/>
  <c r="I55" s="1"/>
  <c r="H56"/>
  <c r="H55" s="1"/>
  <c r="I51"/>
  <c r="H51"/>
  <c r="I49"/>
  <c r="H49"/>
  <c r="I47"/>
  <c r="H47"/>
  <c r="I42"/>
  <c r="H42"/>
  <c r="I40"/>
  <c r="H40"/>
  <c r="I36"/>
  <c r="H36"/>
  <c r="I34"/>
  <c r="H34"/>
  <c r="I31"/>
  <c r="I30" s="1"/>
  <c r="H31"/>
  <c r="H30" s="1"/>
  <c r="I28"/>
  <c r="I27" s="1"/>
  <c r="H28"/>
  <c r="H27" s="1"/>
  <c r="I25"/>
  <c r="I24" s="1"/>
  <c r="H25"/>
  <c r="H24" s="1"/>
  <c r="I20"/>
  <c r="H20"/>
  <c r="I16"/>
  <c r="H16"/>
  <c r="I39" l="1"/>
  <c r="I78"/>
  <c r="H243"/>
  <c r="H287"/>
  <c r="I180"/>
  <c r="H257"/>
  <c r="H219"/>
  <c r="I294"/>
  <c r="I33"/>
  <c r="H120"/>
  <c r="I128"/>
  <c r="H39"/>
  <c r="H142"/>
  <c r="H58"/>
  <c r="H128"/>
  <c r="H180"/>
  <c r="H229"/>
  <c r="H236"/>
  <c r="H294"/>
  <c r="I279"/>
  <c r="I257"/>
  <c r="I287"/>
  <c r="I188"/>
  <c r="H33"/>
  <c r="I46"/>
  <c r="I38" s="1"/>
  <c r="I84"/>
  <c r="I120"/>
  <c r="I142"/>
  <c r="H65"/>
  <c r="H15"/>
  <c r="H78"/>
  <c r="I100"/>
  <c r="I158"/>
  <c r="H214"/>
  <c r="I243"/>
  <c r="H209"/>
  <c r="I15"/>
  <c r="I65"/>
  <c r="H158"/>
  <c r="I236"/>
  <c r="I58"/>
  <c r="I214"/>
  <c r="H268"/>
  <c r="H90"/>
  <c r="H46"/>
  <c r="I229"/>
  <c r="I268"/>
  <c r="H84"/>
  <c r="I219"/>
  <c r="H100"/>
  <c r="H188"/>
  <c r="I209"/>
  <c r="H279"/>
  <c r="I90"/>
  <c r="H14" l="1"/>
  <c r="H38"/>
  <c r="I14"/>
  <c r="H54"/>
  <c r="I99"/>
  <c r="H99"/>
  <c r="H138"/>
  <c r="I54"/>
  <c r="I138"/>
  <c r="H301" l="1"/>
  <c r="I301"/>
  <c r="G14" i="2" l="1"/>
  <c r="F14"/>
  <c r="F13" l="1"/>
  <c r="F17" s="1"/>
  <c r="G13"/>
  <c r="G17" s="1"/>
  <c r="F11" l="1"/>
  <c r="F15" s="1"/>
  <c r="F12"/>
  <c r="F16" s="1"/>
  <c r="G11"/>
  <c r="G15" s="1"/>
  <c r="G12"/>
  <c r="G16" s="1"/>
  <c r="E14" l="1"/>
  <c r="D14"/>
  <c r="E13" l="1"/>
  <c r="E17" s="1"/>
  <c r="D13"/>
  <c r="D17" s="1"/>
  <c r="E12" l="1"/>
  <c r="E16" s="1"/>
  <c r="D12"/>
  <c r="D16" s="1"/>
  <c r="D11"/>
  <c r="D15" s="1"/>
  <c r="E11" l="1"/>
  <c r="E15" s="1"/>
</calcChain>
</file>

<file path=xl/sharedStrings.xml><?xml version="1.0" encoding="utf-8"?>
<sst xmlns="http://schemas.openxmlformats.org/spreadsheetml/2006/main" count="1344" uniqueCount="211">
  <si>
    <t>Код глав-ного рас-поря-дителя бюджетных средств</t>
  </si>
  <si>
    <t>Наименование главного распорядителя средств  бюджета, раздела, подраздела, целевой статьи, вида расходов классификации расходов  бюджета</t>
  </si>
  <si>
    <t>Рз</t>
  </si>
  <si>
    <t>ПР</t>
  </si>
  <si>
    <t>ЦСР</t>
  </si>
  <si>
    <t>ВР</t>
  </si>
  <si>
    <t>Всего</t>
  </si>
  <si>
    <t xml:space="preserve">  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</si>
  <si>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</si>
  <si>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Непрограммные  направления расходов в сфере установленных функций органов государственной власти субъектов Российской Федерации  и органов местного самоуправления</t>
  </si>
  <si>
    <t>31 0 00 00000</t>
  </si>
  <si>
    <t xml:space="preserve">Расходы на выплаты персоналу государственных (муниципальных) органов </t>
  </si>
  <si>
    <t>Иные закупки товаров, работ и услуг для обеспечения государственных (муниципальных) нужд</t>
  </si>
  <si>
    <t>Уплата налогов, сборов и иных платежей</t>
  </si>
  <si>
    <t>Другие общегосударственные вопросы</t>
  </si>
  <si>
    <t>11 0 00 00000</t>
  </si>
  <si>
    <t>Дотации  на выравнивание бюджетной обеспеченности  субъектов Российской Федерации и муниципальных образований</t>
  </si>
  <si>
    <t>Непрограммные направления расходов в области межбюджетных трансфертов</t>
  </si>
  <si>
    <t xml:space="preserve">Дотации </t>
  </si>
  <si>
    <t>Иные межбюджетные трансферты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</si>
  <si>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</si>
  <si>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Социальные выплаты гражданам, кроме публичных нормативных социальных выплат</t>
  </si>
  <si>
    <t>03 0 00 00000</t>
  </si>
  <si>
    <t>Расходы на выплаты персоналу казённых учреждений</t>
  </si>
  <si>
    <t>Культура</t>
  </si>
  <si>
    <t>04 0 00 00000</t>
  </si>
  <si>
    <t>05 0 00 00000</t>
  </si>
  <si>
    <t>Другие вопросы в области социальной политики</t>
  </si>
  <si>
    <t>07 0 00 00000</t>
  </si>
  <si>
    <t>30 0 00 00000</t>
  </si>
  <si>
    <t xml:space="preserve">Физическая культура </t>
  </si>
  <si>
    <t>06 0 00 00000</t>
  </si>
  <si>
    <t>Непрограммные направления расходов местного бюджета в области социальной политики</t>
  </si>
  <si>
    <t>32 0 00 00000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</si>
  <si>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</si>
  <si>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Непрограммные  направления расходов местного бюджета в области общегосударственных вопросов</t>
  </si>
  <si>
    <t>Другие вопросы в области национальной безопасности и правоохранительной деятельности</t>
  </si>
  <si>
    <t>Другие вопросы в области национальной экономики</t>
  </si>
  <si>
    <t>Общее образование</t>
  </si>
  <si>
    <t>14 0 00 00000</t>
  </si>
  <si>
    <t>Администрация муниципального района Кинельский</t>
  </si>
  <si>
    <t>Функционирование высшего должностного лица субъекта Российской Федерации и муниципального образования</t>
  </si>
  <si>
    <t>16 0 00 00000</t>
  </si>
  <si>
    <t>Резервные фонды</t>
  </si>
  <si>
    <t>Резервные средства</t>
  </si>
  <si>
    <t>20 0 00 00000</t>
  </si>
  <si>
    <t>Субсидии бюджетным учреждениям</t>
  </si>
  <si>
    <t>21 0 00 00000</t>
  </si>
  <si>
    <t>22 0 00 00000</t>
  </si>
  <si>
    <t>25 0 00 00000</t>
  </si>
  <si>
    <t>33 0 00 00000</t>
  </si>
  <si>
    <t>Мобилизационная подготовка экономики</t>
  </si>
  <si>
    <t>Защита населения и территории от чрезвычайных ситуаций природного и техногенного характера, гражданская оборона</t>
  </si>
  <si>
    <t>10 0 00 00000</t>
  </si>
  <si>
    <t>Сельское хозяйство и рыболовство</t>
  </si>
  <si>
    <t>08 0 00 00000</t>
  </si>
  <si>
    <t>Транспорт</t>
  </si>
  <si>
    <t>15 0 00 00000</t>
  </si>
  <si>
    <t>01 0 00 00000</t>
  </si>
  <si>
    <t>Жилищное хозяйство</t>
  </si>
  <si>
    <t>17 0 00 00000</t>
  </si>
  <si>
    <t>Другие вопросы в области охраны окружающей среды</t>
  </si>
  <si>
    <t>13 0 00 00000</t>
  </si>
  <si>
    <t>18 0 00 00000</t>
  </si>
  <si>
    <t>24 0 00 00000</t>
  </si>
  <si>
    <t>Непрограммные направления расходов местного бюджета в области образования</t>
  </si>
  <si>
    <t>Дополнительное образование детей</t>
  </si>
  <si>
    <t>26 0 00 00000</t>
  </si>
  <si>
    <t>Социальное обеспечение населения</t>
  </si>
  <si>
    <t>02 0 00 00000</t>
  </si>
  <si>
    <t>Периодическая печать и издательства</t>
  </si>
  <si>
    <t>27 0 00 00000</t>
  </si>
  <si>
    <t>ИТОГО</t>
  </si>
  <si>
    <t>01</t>
  </si>
  <si>
    <t>06</t>
  </si>
  <si>
    <t xml:space="preserve"> </t>
  </si>
  <si>
    <t>120</t>
  </si>
  <si>
    <t>240</t>
  </si>
  <si>
    <t>850</t>
  </si>
  <si>
    <t>13</t>
  </si>
  <si>
    <t>14</t>
  </si>
  <si>
    <t>510</t>
  </si>
  <si>
    <t>03</t>
  </si>
  <si>
    <t>540</t>
  </si>
  <si>
    <t>320</t>
  </si>
  <si>
    <t>07</t>
  </si>
  <si>
    <t>110</t>
  </si>
  <si>
    <t>08</t>
  </si>
  <si>
    <t>10</t>
  </si>
  <si>
    <t>11</t>
  </si>
  <si>
    <t>04</t>
  </si>
  <si>
    <t>12</t>
  </si>
  <si>
    <t>02</t>
  </si>
  <si>
    <t>09</t>
  </si>
  <si>
    <t>870</t>
  </si>
  <si>
    <t>610</t>
  </si>
  <si>
    <t>05</t>
  </si>
  <si>
    <t>810</t>
  </si>
  <si>
    <t>630</t>
  </si>
  <si>
    <t>В том числе за счет безвозмезд-
ных поступлений</t>
  </si>
  <si>
    <t>Сумма,
  тыс.  рублей</t>
  </si>
  <si>
    <t>Уточнённая сумма,
 тыс.  рублей</t>
  </si>
  <si>
    <t xml:space="preserve">    </t>
  </si>
  <si>
    <t>КВСР</t>
  </si>
  <si>
    <t>ФКР</t>
  </si>
  <si>
    <t>КВР</t>
  </si>
  <si>
    <t>КБК</t>
  </si>
  <si>
    <t>КЦСР</t>
  </si>
  <si>
    <t>Уровень
бюджета</t>
  </si>
  <si>
    <t>3 = ИТОГ</t>
  </si>
  <si>
    <t>19 0 00 00000</t>
  </si>
  <si>
    <t>23 0 00 00000</t>
  </si>
  <si>
    <t>51 0 00 00000</t>
  </si>
  <si>
    <t>54 0 00 00000</t>
  </si>
  <si>
    <t>57 0 00 00000</t>
  </si>
  <si>
    <t>34 0 00 00000</t>
  </si>
  <si>
    <t>62 0 00 00000</t>
  </si>
  <si>
    <t>460</t>
  </si>
  <si>
    <t>Коммунальное хозяйство</t>
  </si>
  <si>
    <t>Субсидии бюджетным и автономным учреждениям, государственным (муниципальным) унитарным предприятиям на осуществление капитальных вложений в объекты капитального строительства государственной (муниципальной) собственности или приобретение объектов недвижимого имущества в государственную (муниципальную) собственность</t>
  </si>
  <si>
    <t>55 0 00 00000</t>
  </si>
  <si>
    <t>29 0 00 00000</t>
  </si>
  <si>
    <t>Благоустройство</t>
  </si>
  <si>
    <t>Бюджетные инвестиции</t>
  </si>
  <si>
    <t>410</t>
  </si>
  <si>
    <t>35 0 00 00000</t>
  </si>
  <si>
    <t>36 0 00 00000</t>
  </si>
  <si>
    <t>МП "Обеспечение жилыми помещениями отдельных категорий граждан в муниципальном районе Кинельский на 2018-2022 годы."</t>
  </si>
  <si>
    <t>МП "Обеспечение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родителей" в муниципальном районе Кинельский на 2018-2022 годы.</t>
  </si>
  <si>
    <r>
      <t>МП</t>
    </r>
    <r>
      <rPr>
        <b/>
        <sz val="12"/>
        <color theme="1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>«Обеспечение безбарьерной среды жизнедеятельности и социальной интеграции инвалидов в муниципальном районе Кинельский на 2016-2021 годы»</t>
    </r>
  </si>
  <si>
    <t>МП «Повышение безопасности дорожного движения на территории муниципального района Кинельский Самарской  области на 2017-2023 гг.»</t>
  </si>
  <si>
    <t>МП "Развитие и улучшение материально-технического оснащения учреждений муниципального района Кинельский" на 2014-2021 годы.</t>
  </si>
  <si>
    <t>37 0 00 00000</t>
  </si>
  <si>
    <t xml:space="preserve">МП "Развитие муниципальной службы в органах местного самоуправления муниципального района Кинельский Самарской области" на 2012-2021 г </t>
  </si>
  <si>
    <t>28 0 00 00000</t>
  </si>
  <si>
    <t>Амбулаторная помощь</t>
  </si>
  <si>
    <t>Связь и информатика</t>
  </si>
  <si>
    <t>38 0 00 00000</t>
  </si>
  <si>
    <t>МП "Переселение граждан из аварийного жилищного фонда, признанного таковым до 01.01.2017 года" муниципального района Кинельский до 2021 года</t>
  </si>
  <si>
    <t>12 0 00 00000</t>
  </si>
  <si>
    <t>360</t>
  </si>
  <si>
    <t>Иные выплаты населению</t>
  </si>
  <si>
    <t>830</t>
  </si>
  <si>
    <t>Исполнение судебных актов</t>
  </si>
  <si>
    <t>40 0 00 00000</t>
  </si>
  <si>
    <t>МП "Поддержка социально ориентированных некоммерческих организаций, благотворительной и добровольческой деятельности в муниципальном районе Кинельский Самарской области на 2017-2022 годы"</t>
  </si>
  <si>
    <t>МП "Профилактика безнадзорности, правонарушений и защита прав несовершеннолетних в муниципальном районе Кинельский" на 2018-2021 гг.</t>
  </si>
  <si>
    <t>Дорожное хозяйство (дорожные фонды)</t>
  </si>
  <si>
    <t xml:space="preserve">Молодежная политика </t>
  </si>
  <si>
    <t>Охрана семьи и детства</t>
  </si>
  <si>
    <t>Прочие межбюджетные трансферты  общего характера</t>
  </si>
  <si>
    <t xml:space="preserve">Субсидии юридическим лицам (кроме некоммерческих организаций), индивидуальным предпринимателям, физическим лицам  - производителям товаров, работ, услуг </t>
  </si>
  <si>
    <t xml:space="preserve">Пенсионное обеспечение </t>
  </si>
  <si>
    <t>Судебная система</t>
  </si>
  <si>
    <t>Непрограммные направления расходов местного бюджета в области судебной системы</t>
  </si>
  <si>
    <t>91 0 00 00000</t>
  </si>
  <si>
    <t xml:space="preserve">МП "Комплексное развитие сельских территорий Кинельского района Самарской области на 2020 - 2025 годы" </t>
  </si>
  <si>
    <r>
      <t>МП</t>
    </r>
    <r>
      <rPr>
        <b/>
        <sz val="12"/>
        <color rgb="FF000000"/>
        <rFont val="Times New Roman"/>
        <family val="1"/>
        <charset val="204"/>
      </rPr>
      <t xml:space="preserve"> </t>
    </r>
    <r>
      <rPr>
        <sz val="12"/>
        <color rgb="FF000000"/>
        <rFont val="Times New Roman"/>
        <family val="1"/>
        <charset val="204"/>
      </rPr>
      <t>«Ремонт, строительство  и реконструкция зданий школ и детских садов, расположенных на территории муниципального района Кинельский» на 2014-2021 годы.</t>
    </r>
  </si>
  <si>
    <r>
      <t>МП</t>
    </r>
    <r>
      <rPr>
        <b/>
        <sz val="12"/>
        <color rgb="FF000000"/>
        <rFont val="Times New Roman"/>
        <family val="1"/>
        <charset val="204"/>
      </rPr>
      <t xml:space="preserve"> </t>
    </r>
    <r>
      <rPr>
        <sz val="12"/>
        <color rgb="FF000000"/>
        <rFont val="Times New Roman"/>
        <family val="1"/>
        <charset val="204"/>
      </rPr>
      <t>«Ремонт, строительство и реконструкция зданий школ и детских садов, расположенных на территории муниципального района Кинельский» на 2014-2021 годы.</t>
    </r>
  </si>
  <si>
    <t>Комитет по управлению муниципальным имуществом муниципального района Кинельский Самарской области</t>
  </si>
  <si>
    <t>Муниципальное казённое учреждение "Управление по вопросам семьи и демографического развития" муниципального района Кинельский Самарской области</t>
  </si>
  <si>
    <t>Муниципальное казённое учреждение "Управление культуры, спорта и молодежной политики" муниципального района Кинельский Самарской области</t>
  </si>
  <si>
    <t>Собрание представителей муниципального района Кинельский Самарской области</t>
  </si>
  <si>
    <t>Управление финансами администрации муниципального района Кинельский Самарской области</t>
  </si>
  <si>
    <t>МП "Благоустройство территории муниципального района Кинельский Самарской области на 2019 -2024 годы"</t>
  </si>
  <si>
    <t>52 0 00 00000</t>
  </si>
  <si>
    <t>Непрограммные направления расходов местного бюджета в области содержания муниципальных казённых учреждений</t>
  </si>
  <si>
    <t>41 0 00 00000</t>
  </si>
  <si>
    <t>МП "Укрепление общественного здоровья населения муниципального района Кинельский на 2020-2024 годы"</t>
  </si>
  <si>
    <t>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</t>
  </si>
  <si>
    <t>56 0 00 00000</t>
  </si>
  <si>
    <t>Непрограммные направления расходов местного бюджета в сфере обслуживания внутреннего государственного и муниципального долга</t>
  </si>
  <si>
    <t>730</t>
  </si>
  <si>
    <t xml:space="preserve">Обслуживание государственного (муниципального) внутреннего долга
</t>
  </si>
  <si>
    <t xml:space="preserve"> Обслуживание муниципального долга
</t>
  </si>
  <si>
    <t>42 0 00 00000</t>
  </si>
  <si>
    <t xml:space="preserve"> МП "Противодействие незаконному обороту наркотических средств, профилактике наркомании, лечению и реабилитации наркозависимой части населения муниципального района Кинельский" на 2014-2023 годы</t>
  </si>
  <si>
    <t>МП «Молодёжь муниципального района Кинельский» на 2014-2023 гг.</t>
  </si>
  <si>
    <t xml:space="preserve"> МП "Развитие библиотечного обслуживания муниципального района Кинельский" на 2020-2023 годы.</t>
  </si>
  <si>
    <t>МП "Организация досуга детей, подростков и молодёжи муниципального района Кинельский на 2017-2023 годы"</t>
  </si>
  <si>
    <t>МП «Развитие  культуры муниципального района Кинельский» на 2020-2023 гг.</t>
  </si>
  <si>
    <t>МП «Развитие  физической культуры и спорта муниципального района Кинельский» на 2020-2023 гг.</t>
  </si>
  <si>
    <t>МП "Управление муниципальным имуществом, земельными ресурсами и содержание имущества казны в муниципальном районе Кинельский Самарской области на 2018-2023 годы"</t>
  </si>
  <si>
    <t>МП «Противодействие экстремизму и профилактика терроризма на территории муниципального района Кинельский на 2014-2023 гг.»</t>
  </si>
  <si>
    <t>МП "Энергосбережение и повышение энергетической эффективности зданий  и учреждений, расположенных на территории муниципального района Кинельский, модернизация систем отопления на 2017-2023 годы"</t>
  </si>
  <si>
    <t>МП "Информационное освещение деятельности многофункционального центра предоставления государственных и муниципальных услуг на территории муниципального района Кинельский" на 2017-2023 годы.</t>
  </si>
  <si>
    <t>МП "Организация работы по строительству, реконструкции и ремонту объектов жилищно-коммунального и социально-культурного назначения на территории муниципального района Кинельский на 2017-2023 годы"</t>
  </si>
  <si>
    <t>МП «Развитие мобилизационной подготовки на территории муниципального района Кинельский на 2018-2023 годы»</t>
  </si>
  <si>
    <t>МП "Защита населения и территорий от чрезвычайных ситуаций природного и техногенного характера, обеспечение пожарной безопасности на территории муниципального района Кинельский на 2018-2023 года"</t>
  </si>
  <si>
    <t>МП развития  сельского  хозяйства и регулирования рынков  сельскохозяйственной продукции, сырья  и  продовольствия  муниципального  района   Кинельский  Самарской области на 2013-2023 гг.</t>
  </si>
  <si>
    <t>МП "Модернизация и развитие автомобильных дорог общего пользования местного значения муниципального района Кинельский на 2009-2023 гг."</t>
  </si>
  <si>
    <t>МП "Мероприятия по предотвращению негативного воздействия на окружающую среду муниципального района Кинельский Самарской области на 2017-2023 годы"</t>
  </si>
  <si>
    <t>МП "Охрана, защита и воспроизводству лесных насаждений, находящихся в ведении муниципального района Кинельский Самарской области на 2017-2023 годы"</t>
  </si>
  <si>
    <t>МП "Развитие печатного средства массовой информации в муниципальном районе Кинельский на 2017-2023 годы"</t>
  </si>
  <si>
    <t>«Информирование населения о социально-экономическом развитии муниципального района Кинельский и деятельности органов местного самоуправления  муниципального района Кинельский на 2017-2023 годы  через сетевое издание «Междуречье-Информ»</t>
  </si>
  <si>
    <t>МП "Организация деятельности по опеке и попечительству на территории муниципального района Кинельский Самарской области на 2018-2021 годы".</t>
  </si>
  <si>
    <t>МП "Формирование современной комфортной городской среды муниципального района Кинельский Самарской области на 2018 год -2024 годы"</t>
  </si>
  <si>
    <r>
      <t>МП</t>
    </r>
    <r>
      <rPr>
        <b/>
        <sz val="12"/>
        <color theme="1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>«Молодой семье – доступное жильё на 2015-2023 гг.»</t>
    </r>
  </si>
  <si>
    <t>МП «Развитие и поддержка малого и среднего предпринимательства в муниципальном районе Кинельский на 2015-2023 гг.»</t>
  </si>
  <si>
    <t>МП "Поддержка местных инициатив в муниципальном районе Кинельский Самарской области на 2021-2025 годы"</t>
  </si>
  <si>
    <t>МП "Предоставление государственных и муниципальных услуг в режиме "одного окна" на территории муниципального района Кинельский на 2017-2023 годы</t>
  </si>
  <si>
    <t>МП "Развитие дополнительного образования в муниципальном районе Кинельский" на период 2018-2023 гг.</t>
  </si>
  <si>
    <t>МП природоохранных мероприятий на 2013-2023 гг.</t>
  </si>
  <si>
    <t>43 0 00 00000</t>
  </si>
  <si>
    <t>МП "По профилактике правонарушений и обеспечению общественной безопасности на территории муниципального района Кинельский на 2021-2025 гг."</t>
  </si>
  <si>
    <t>44 0 00 00000</t>
  </si>
  <si>
    <t>МП "Создание условий для оказания медицинской помощи населению муниципального района Кинельский Самарской области на 2021 - 2025 годы"</t>
  </si>
  <si>
    <t>Утвержденные бюджетные назначения в рублях</t>
  </si>
  <si>
    <t>Исполнено в рублях</t>
  </si>
  <si>
    <t>Приложение № 2</t>
  </si>
  <si>
    <t xml:space="preserve">2. Расходы бюджета
</t>
  </si>
</sst>
</file>

<file path=xl/styles.xml><?xml version="1.0" encoding="utf-8"?>
<styleSheet xmlns="http://schemas.openxmlformats.org/spreadsheetml/2006/main">
  <numFmts count="1">
    <numFmt numFmtId="164" formatCode="#,##0.0"/>
  </numFmts>
  <fonts count="10">
    <font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3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164" fontId="2" fillId="3" borderId="1" xfId="0" applyNumberFormat="1" applyFont="1" applyFill="1" applyBorder="1" applyAlignment="1">
      <alignment horizontal="center"/>
    </xf>
    <xf numFmtId="0" fontId="2" fillId="0" borderId="0" xfId="0" applyFont="1"/>
    <xf numFmtId="164" fontId="2" fillId="2" borderId="1" xfId="0" applyNumberFormat="1" applyFont="1" applyFill="1" applyBorder="1" applyAlignment="1">
      <alignment horizontal="center"/>
    </xf>
    <xf numFmtId="164" fontId="2" fillId="4" borderId="1" xfId="0" applyNumberFormat="1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164" fontId="1" fillId="6" borderId="1" xfId="0" applyNumberFormat="1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 vertical="center"/>
    </xf>
    <xf numFmtId="164" fontId="2" fillId="5" borderId="1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8" fillId="8" borderId="0" xfId="0" applyFont="1" applyFill="1" applyAlignment="1" applyProtection="1">
      <alignment wrapText="1"/>
      <protection hidden="1"/>
    </xf>
    <xf numFmtId="0" fontId="8" fillId="8" borderId="0" xfId="0" applyFont="1" applyFill="1" applyProtection="1">
      <protection hidden="1"/>
    </xf>
    <xf numFmtId="0" fontId="9" fillId="8" borderId="0" xfId="0" applyFont="1" applyFill="1" applyAlignment="1" applyProtection="1">
      <alignment horizontal="center" vertical="center" wrapText="1"/>
      <protection hidden="1"/>
    </xf>
    <xf numFmtId="4" fontId="9" fillId="8" borderId="0" xfId="0" applyNumberFormat="1" applyFont="1" applyFill="1" applyAlignment="1" applyProtection="1">
      <alignment horizontal="center" vertical="center" wrapText="1"/>
      <protection hidden="1"/>
    </xf>
    <xf numFmtId="0" fontId="9" fillId="8" borderId="0" xfId="0" applyFont="1" applyFill="1" applyAlignment="1" applyProtection="1">
      <alignment vertical="center" wrapText="1"/>
      <protection hidden="1"/>
    </xf>
    <xf numFmtId="0" fontId="7" fillId="8" borderId="0" xfId="0" applyFont="1" applyFill="1" applyAlignment="1" applyProtection="1">
      <alignment wrapText="1"/>
      <protection hidden="1"/>
    </xf>
    <xf numFmtId="0" fontId="7" fillId="8" borderId="0" xfId="0" applyFont="1" applyFill="1" applyProtection="1">
      <protection hidden="1"/>
    </xf>
    <xf numFmtId="0" fontId="3" fillId="8" borderId="0" xfId="0" applyFont="1" applyFill="1" applyProtection="1">
      <protection hidden="1"/>
    </xf>
    <xf numFmtId="0" fontId="3" fillId="8" borderId="1" xfId="0" applyFont="1" applyFill="1" applyBorder="1" applyAlignment="1" applyProtection="1">
      <alignment horizontal="center" vertical="top" wrapText="1"/>
      <protection locked="0"/>
    </xf>
    <xf numFmtId="0" fontId="3" fillId="8" borderId="1" xfId="0" applyFont="1" applyFill="1" applyBorder="1" applyAlignment="1" applyProtection="1">
      <alignment vertical="top" wrapText="1"/>
      <protection locked="0"/>
    </xf>
    <xf numFmtId="4" fontId="3" fillId="8" borderId="1" xfId="0" applyNumberFormat="1" applyFont="1" applyFill="1" applyBorder="1" applyAlignment="1" applyProtection="1">
      <alignment horizontal="right" vertical="top" wrapText="1"/>
      <protection hidden="1"/>
    </xf>
    <xf numFmtId="0" fontId="4" fillId="8" borderId="0" xfId="0" applyFont="1" applyFill="1" applyProtection="1">
      <protection hidden="1"/>
    </xf>
    <xf numFmtId="0" fontId="4" fillId="8" borderId="1" xfId="0" applyFont="1" applyFill="1" applyBorder="1" applyAlignment="1" applyProtection="1">
      <alignment horizontal="center" vertical="top" wrapText="1"/>
      <protection locked="0"/>
    </xf>
    <xf numFmtId="0" fontId="4" fillId="8" borderId="2" xfId="0" applyFont="1" applyFill="1" applyBorder="1" applyAlignment="1" applyProtection="1">
      <alignment vertical="top" wrapText="1"/>
      <protection locked="0"/>
    </xf>
    <xf numFmtId="49" fontId="4" fillId="8" borderId="1" xfId="0" applyNumberFormat="1" applyFont="1" applyFill="1" applyBorder="1" applyAlignment="1" applyProtection="1">
      <alignment horizontal="center" vertical="top" wrapText="1"/>
      <protection locked="0"/>
    </xf>
    <xf numFmtId="4" fontId="4" fillId="8" borderId="1" xfId="0" applyNumberFormat="1" applyFont="1" applyFill="1" applyBorder="1" applyAlignment="1" applyProtection="1">
      <alignment horizontal="right" vertical="top" wrapText="1"/>
      <protection hidden="1"/>
    </xf>
    <xf numFmtId="0" fontId="4" fillId="8" borderId="5" xfId="0" applyFont="1" applyFill="1" applyBorder="1" applyAlignment="1" applyProtection="1">
      <alignment horizontal="center" vertical="top" wrapText="1"/>
      <protection locked="0"/>
    </xf>
    <xf numFmtId="0" fontId="4" fillId="8" borderId="1" xfId="0" applyFont="1" applyFill="1" applyBorder="1" applyAlignment="1">
      <alignment vertical="top" wrapText="1"/>
    </xf>
    <xf numFmtId="49" fontId="4" fillId="8" borderId="6" xfId="0" applyNumberFormat="1" applyFont="1" applyFill="1" applyBorder="1" applyAlignment="1" applyProtection="1">
      <alignment horizontal="center" vertical="top" wrapText="1"/>
      <protection locked="0"/>
    </xf>
    <xf numFmtId="0" fontId="4" fillId="8" borderId="4" xfId="0" applyFont="1" applyFill="1" applyBorder="1" applyAlignment="1" applyProtection="1">
      <alignment vertical="top" wrapText="1"/>
      <protection locked="0"/>
    </xf>
    <xf numFmtId="4" fontId="4" fillId="8" borderId="1" xfId="0" applyNumberFormat="1" applyFont="1" applyFill="1" applyBorder="1" applyAlignment="1" applyProtection="1">
      <alignment horizontal="right" vertical="top" wrapText="1"/>
      <protection locked="0"/>
    </xf>
    <xf numFmtId="0" fontId="4" fillId="8" borderId="1" xfId="0" applyFont="1" applyFill="1" applyBorder="1" applyAlignment="1" applyProtection="1">
      <alignment vertical="top" wrapText="1"/>
      <protection locked="0"/>
    </xf>
    <xf numFmtId="0" fontId="4" fillId="8" borderId="1" xfId="0" applyFont="1" applyFill="1" applyBorder="1" applyAlignment="1" applyProtection="1">
      <alignment vertical="top" wrapText="1"/>
      <protection hidden="1"/>
    </xf>
    <xf numFmtId="49" fontId="3" fillId="8" borderId="1" xfId="0" applyNumberFormat="1" applyFont="1" applyFill="1" applyBorder="1" applyAlignment="1" applyProtection="1">
      <alignment horizontal="center" vertical="top" wrapText="1"/>
      <protection locked="0"/>
    </xf>
    <xf numFmtId="0" fontId="4" fillId="8" borderId="1" xfId="0" applyFont="1" applyFill="1" applyBorder="1" applyAlignment="1" applyProtection="1">
      <alignment wrapText="1"/>
      <protection locked="0"/>
    </xf>
    <xf numFmtId="4" fontId="3" fillId="8" borderId="1" xfId="0" applyNumberFormat="1" applyFont="1" applyFill="1" applyBorder="1" applyAlignment="1" applyProtection="1">
      <alignment horizontal="right" vertical="top" wrapText="1"/>
      <protection locked="0"/>
    </xf>
    <xf numFmtId="0" fontId="5" fillId="8" borderId="1" xfId="0" applyFont="1" applyFill="1" applyBorder="1" applyAlignment="1" applyProtection="1">
      <alignment vertical="top" wrapText="1"/>
      <protection locked="0"/>
    </xf>
    <xf numFmtId="0" fontId="4" fillId="8" borderId="0" xfId="0" applyFont="1" applyFill="1"/>
    <xf numFmtId="49" fontId="4" fillId="8" borderId="1" xfId="0" applyNumberFormat="1" applyFont="1" applyFill="1" applyBorder="1" applyAlignment="1" applyProtection="1">
      <alignment horizontal="center" vertical="top" wrapText="1"/>
      <protection hidden="1"/>
    </xf>
    <xf numFmtId="164" fontId="8" fillId="8" borderId="0" xfId="0" applyNumberFormat="1" applyFont="1" applyFill="1" applyProtection="1">
      <protection hidden="1"/>
    </xf>
    <xf numFmtId="0" fontId="3" fillId="8" borderId="0" xfId="0" applyFont="1" applyFill="1" applyAlignment="1" applyProtection="1">
      <alignment horizontal="center" vertical="center" wrapText="1"/>
      <protection hidden="1"/>
    </xf>
    <xf numFmtId="0" fontId="7" fillId="8" borderId="1" xfId="0" applyFont="1" applyFill="1" applyBorder="1" applyAlignment="1" applyProtection="1">
      <alignment horizontal="center" vertical="center" wrapText="1"/>
      <protection hidden="1"/>
    </xf>
    <xf numFmtId="0" fontId="8" fillId="8" borderId="0" xfId="0" applyFont="1" applyFill="1" applyAlignment="1" applyProtection="1">
      <alignment horizontal="center" wrapText="1"/>
      <protection hidden="1"/>
    </xf>
    <xf numFmtId="0" fontId="7" fillId="8" borderId="2" xfId="0" applyFont="1" applyFill="1" applyBorder="1" applyAlignment="1" applyProtection="1">
      <alignment horizontal="center" vertical="center" wrapText="1"/>
      <protection hidden="1"/>
    </xf>
    <xf numFmtId="0" fontId="7" fillId="8" borderId="3" xfId="0" applyFont="1" applyFill="1" applyBorder="1" applyAlignment="1" applyProtection="1">
      <alignment horizontal="center" vertical="center" wrapText="1"/>
      <protection hidden="1"/>
    </xf>
    <xf numFmtId="0" fontId="7" fillId="8" borderId="4" xfId="0" applyFont="1" applyFill="1" applyBorder="1" applyAlignment="1" applyProtection="1">
      <alignment horizontal="center" vertical="center" wrapText="1"/>
      <protection hidden="1"/>
    </xf>
    <xf numFmtId="0" fontId="2" fillId="7" borderId="2" xfId="0" applyFont="1" applyFill="1" applyBorder="1" applyAlignment="1">
      <alignment horizontal="center" vertical="center" wrapText="1"/>
    </xf>
    <xf numFmtId="0" fontId="2" fillId="7" borderId="3" xfId="0" applyFont="1" applyFill="1" applyBorder="1" applyAlignment="1">
      <alignment horizontal="center" vertical="center" wrapText="1"/>
    </xf>
    <xf numFmtId="0" fontId="2" fillId="7" borderId="4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305"/>
  <sheetViews>
    <sheetView tabSelected="1" topLeftCell="B1" zoomScale="85" zoomScaleNormal="85" workbookViewId="0">
      <selection activeCell="L6" sqref="L6"/>
    </sheetView>
  </sheetViews>
  <sheetFormatPr defaultColWidth="9.109375" defaultRowHeight="13.8"/>
  <cols>
    <col min="1" max="1" width="5" style="19" hidden="1" customWidth="1"/>
    <col min="2" max="2" width="8.6640625" style="14" customWidth="1"/>
    <col min="3" max="3" width="42.6640625" style="14" customWidth="1"/>
    <col min="4" max="4" width="5.44140625" style="14" customWidth="1"/>
    <col min="5" max="5" width="4.44140625" style="14" customWidth="1"/>
    <col min="6" max="6" width="15.5546875" style="14" customWidth="1"/>
    <col min="7" max="7" width="5.109375" style="14" customWidth="1"/>
    <col min="8" max="8" width="21.6640625" style="14" customWidth="1"/>
    <col min="9" max="9" width="22.5546875" style="14" customWidth="1"/>
    <col min="10" max="10" width="9.109375" style="14"/>
    <col min="11" max="11" width="18.6640625" style="14" customWidth="1"/>
    <col min="12" max="16384" width="9.109375" style="14"/>
  </cols>
  <sheetData>
    <row r="1" spans="1:9" s="13" customFormat="1" ht="34.5" customHeight="1">
      <c r="A1" s="18"/>
      <c r="G1" s="45" t="s">
        <v>209</v>
      </c>
      <c r="H1" s="45"/>
      <c r="I1" s="45"/>
    </row>
    <row r="2" spans="1:9" ht="11.4" customHeight="1">
      <c r="F2" s="15"/>
      <c r="G2" s="15"/>
      <c r="H2" s="16"/>
      <c r="I2" s="17"/>
    </row>
    <row r="3" spans="1:9" ht="18.600000000000001" customHeight="1">
      <c r="C3" s="43" t="s">
        <v>210</v>
      </c>
      <c r="D3" s="43"/>
      <c r="E3" s="43"/>
      <c r="F3" s="43"/>
      <c r="G3" s="43"/>
      <c r="H3" s="43"/>
      <c r="I3" s="43"/>
    </row>
    <row r="4" spans="1:9" s="19" customFormat="1" ht="12.6" customHeight="1">
      <c r="C4" s="43"/>
      <c r="D4" s="43"/>
      <c r="E4" s="43"/>
      <c r="F4" s="43"/>
      <c r="G4" s="43"/>
      <c r="H4" s="43"/>
      <c r="I4" s="43"/>
    </row>
    <row r="6" spans="1:9" ht="15" customHeight="1">
      <c r="B6" s="46" t="s">
        <v>0</v>
      </c>
      <c r="C6" s="44" t="s">
        <v>1</v>
      </c>
      <c r="D6" s="44" t="s">
        <v>2</v>
      </c>
      <c r="E6" s="44" t="s">
        <v>3</v>
      </c>
      <c r="F6" s="44" t="s">
        <v>4</v>
      </c>
      <c r="G6" s="44" t="s">
        <v>5</v>
      </c>
      <c r="H6" s="44" t="s">
        <v>207</v>
      </c>
      <c r="I6" s="44" t="s">
        <v>208</v>
      </c>
    </row>
    <row r="7" spans="1:9">
      <c r="B7" s="47"/>
      <c r="C7" s="44"/>
      <c r="D7" s="44"/>
      <c r="E7" s="44"/>
      <c r="F7" s="44"/>
      <c r="G7" s="44"/>
      <c r="H7" s="44"/>
      <c r="I7" s="44"/>
    </row>
    <row r="8" spans="1:9">
      <c r="B8" s="47"/>
      <c r="C8" s="44"/>
      <c r="D8" s="44"/>
      <c r="E8" s="44"/>
      <c r="F8" s="44"/>
      <c r="G8" s="44"/>
      <c r="H8" s="44"/>
      <c r="I8" s="44"/>
    </row>
    <row r="9" spans="1:9">
      <c r="B9" s="47"/>
      <c r="C9" s="44"/>
      <c r="D9" s="44"/>
      <c r="E9" s="44"/>
      <c r="F9" s="44"/>
      <c r="G9" s="44"/>
      <c r="H9" s="44"/>
      <c r="I9" s="44"/>
    </row>
    <row r="10" spans="1:9" ht="15" customHeight="1">
      <c r="B10" s="47"/>
      <c r="C10" s="44"/>
      <c r="D10" s="44"/>
      <c r="E10" s="44"/>
      <c r="F10" s="44"/>
      <c r="G10" s="44"/>
      <c r="H10" s="44"/>
      <c r="I10" s="44"/>
    </row>
    <row r="11" spans="1:9">
      <c r="B11" s="47"/>
      <c r="C11" s="44"/>
      <c r="D11" s="44"/>
      <c r="E11" s="44"/>
      <c r="F11" s="44"/>
      <c r="G11" s="44"/>
      <c r="H11" s="44"/>
      <c r="I11" s="44"/>
    </row>
    <row r="12" spans="1:9">
      <c r="B12" s="47"/>
      <c r="C12" s="44"/>
      <c r="D12" s="44"/>
      <c r="E12" s="44"/>
      <c r="F12" s="44"/>
      <c r="G12" s="44"/>
      <c r="H12" s="44"/>
      <c r="I12" s="44"/>
    </row>
    <row r="13" spans="1:9">
      <c r="B13" s="48"/>
      <c r="C13" s="44"/>
      <c r="D13" s="44"/>
      <c r="E13" s="44"/>
      <c r="F13" s="44"/>
      <c r="G13" s="44"/>
      <c r="H13" s="44"/>
      <c r="I13" s="44"/>
    </row>
    <row r="14" spans="1:9" s="24" customFormat="1" ht="46.8">
      <c r="A14" s="20">
        <v>0</v>
      </c>
      <c r="B14" s="21">
        <v>920</v>
      </c>
      <c r="C14" s="22" t="s">
        <v>163</v>
      </c>
      <c r="D14" s="21"/>
      <c r="E14" s="21"/>
      <c r="F14" s="21" t="s">
        <v>7</v>
      </c>
      <c r="G14" s="21"/>
      <c r="H14" s="23">
        <f>SUMIFS(H15:H1055,$B15:$B1055,$B15)/3</f>
        <v>95270278.730000004</v>
      </c>
      <c r="I14" s="23">
        <f>SUMIFS(I15:I1055,$B15:$B1055,$B15)/3</f>
        <v>32047011.789999995</v>
      </c>
    </row>
    <row r="15" spans="1:9" s="24" customFormat="1" ht="62.4">
      <c r="A15" s="20">
        <v>1</v>
      </c>
      <c r="B15" s="25">
        <v>920</v>
      </c>
      <c r="C15" s="26" t="s">
        <v>8</v>
      </c>
      <c r="D15" s="27" t="s">
        <v>73</v>
      </c>
      <c r="E15" s="27" t="s">
        <v>74</v>
      </c>
      <c r="F15" s="27" t="s">
        <v>7</v>
      </c>
      <c r="G15" s="27" t="s">
        <v>102</v>
      </c>
      <c r="H15" s="28">
        <f>SUMIFS(H16:H1050,$B16:$B1050,$B16,$D16:$D1050,$D16,$E16:$E1050,$E16)/2</f>
        <v>12303517.220000001</v>
      </c>
      <c r="I15" s="28">
        <f>SUMIFS(I16:I1050,$B16:$B1050,$B16,$D16:$D1050,$D16,$E16:$E1050,$E16)/2</f>
        <v>5608996.4400000004</v>
      </c>
    </row>
    <row r="16" spans="1:9" s="24" customFormat="1" ht="62.4">
      <c r="A16" s="20">
        <v>2</v>
      </c>
      <c r="B16" s="29">
        <v>920</v>
      </c>
      <c r="C16" s="30" t="s">
        <v>131</v>
      </c>
      <c r="D16" s="31" t="s">
        <v>73</v>
      </c>
      <c r="E16" s="27" t="s">
        <v>74</v>
      </c>
      <c r="F16" s="27" t="s">
        <v>15</v>
      </c>
      <c r="G16" s="27" t="s">
        <v>75</v>
      </c>
      <c r="H16" s="28">
        <f>SUMIFS(H17:H1050,$B17:$B1050,$B16,$D17:$D1050,$D17,$E17:$E1050,$E17,$F17:$F1050,$F17)</f>
        <v>34990</v>
      </c>
      <c r="I16" s="28">
        <f>SUMIFS(I17:I1050,$B17:$B1050,$B16,$D17:$D1050,$D17,$E17:$E1050,$E17,$F17:$F1050,$F17)</f>
        <v>0</v>
      </c>
    </row>
    <row r="17" spans="1:9" s="24" customFormat="1" ht="46.8">
      <c r="A17" s="20">
        <v>3</v>
      </c>
      <c r="B17" s="25">
        <v>920</v>
      </c>
      <c r="C17" s="32" t="s">
        <v>12</v>
      </c>
      <c r="D17" s="27" t="s">
        <v>73</v>
      </c>
      <c r="E17" s="27" t="s">
        <v>74</v>
      </c>
      <c r="F17" s="27" t="s">
        <v>15</v>
      </c>
      <c r="G17" s="27" t="s">
        <v>77</v>
      </c>
      <c r="H17" s="33">
        <v>34990</v>
      </c>
      <c r="I17" s="33">
        <v>0</v>
      </c>
    </row>
    <row r="18" spans="1:9" s="24" customFormat="1" ht="62.4">
      <c r="A18" s="20">
        <v>2</v>
      </c>
      <c r="B18" s="29">
        <v>920</v>
      </c>
      <c r="C18" s="30" t="s">
        <v>133</v>
      </c>
      <c r="D18" s="31" t="s">
        <v>73</v>
      </c>
      <c r="E18" s="27" t="s">
        <v>74</v>
      </c>
      <c r="F18" s="27" t="s">
        <v>42</v>
      </c>
      <c r="G18" s="27" t="s">
        <v>75</v>
      </c>
      <c r="H18" s="28">
        <f>SUMIFS(H19:H1053,$B19:$B1053,$B18,$D19:$D1053,$D19,$E19:$E1053,$E19,$F19:$F1053,$F19)</f>
        <v>13269</v>
      </c>
      <c r="I18" s="28">
        <f>SUMIFS(I19:I1053,$B19:$B1053,$B18,$D19:$D1053,$D19,$E19:$E1053,$E19,$F19:$F1053,$F19)</f>
        <v>0</v>
      </c>
    </row>
    <row r="19" spans="1:9" s="24" customFormat="1" ht="46.8">
      <c r="A19" s="20">
        <v>3</v>
      </c>
      <c r="B19" s="25">
        <v>920</v>
      </c>
      <c r="C19" s="32" t="s">
        <v>12</v>
      </c>
      <c r="D19" s="27" t="s">
        <v>73</v>
      </c>
      <c r="E19" s="27" t="s">
        <v>74</v>
      </c>
      <c r="F19" s="27" t="s">
        <v>42</v>
      </c>
      <c r="G19" s="27" t="s">
        <v>77</v>
      </c>
      <c r="H19" s="33">
        <v>13269</v>
      </c>
      <c r="I19" s="33">
        <v>0</v>
      </c>
    </row>
    <row r="20" spans="1:9" s="24" customFormat="1" ht="78">
      <c r="A20" s="20">
        <v>2</v>
      </c>
      <c r="B20" s="25">
        <v>920</v>
      </c>
      <c r="C20" s="34" t="s">
        <v>9</v>
      </c>
      <c r="D20" s="27" t="s">
        <v>73</v>
      </c>
      <c r="E20" s="27" t="s">
        <v>74</v>
      </c>
      <c r="F20" s="27" t="s">
        <v>112</v>
      </c>
      <c r="G20" s="27" t="s">
        <v>75</v>
      </c>
      <c r="H20" s="28">
        <f>SUMIFS(H21:H1052,$B21:$B1052,$B20,$D21:$D1052,$D21,$E21:$E1052,$E21,$F21:$F1052,$F21)</f>
        <v>12255258.220000001</v>
      </c>
      <c r="I20" s="28">
        <f>SUMIFS(I21:I1052,$B21:$B1052,$B20,$D21:$D1052,$D21,$E21:$E1052,$E21,$F21:$F1052,$F21)</f>
        <v>5608996.4400000004</v>
      </c>
    </row>
    <row r="21" spans="1:9" s="24" customFormat="1" ht="38.4" customHeight="1">
      <c r="A21" s="20">
        <v>3</v>
      </c>
      <c r="B21" s="25">
        <v>920</v>
      </c>
      <c r="C21" s="34" t="s">
        <v>11</v>
      </c>
      <c r="D21" s="27" t="s">
        <v>73</v>
      </c>
      <c r="E21" s="27" t="s">
        <v>74</v>
      </c>
      <c r="F21" s="27" t="s">
        <v>112</v>
      </c>
      <c r="G21" s="27" t="s">
        <v>76</v>
      </c>
      <c r="H21" s="33">
        <v>11849758.220000001</v>
      </c>
      <c r="I21" s="33">
        <v>5438524.6600000001</v>
      </c>
    </row>
    <row r="22" spans="1:9" s="24" customFormat="1" ht="46.8">
      <c r="A22" s="20">
        <v>3</v>
      </c>
      <c r="B22" s="25">
        <v>920</v>
      </c>
      <c r="C22" s="34" t="s">
        <v>12</v>
      </c>
      <c r="D22" s="27" t="s">
        <v>73</v>
      </c>
      <c r="E22" s="27" t="s">
        <v>74</v>
      </c>
      <c r="F22" s="27" t="s">
        <v>112</v>
      </c>
      <c r="G22" s="27" t="s">
        <v>77</v>
      </c>
      <c r="H22" s="33">
        <v>405500</v>
      </c>
      <c r="I22" s="33">
        <v>170471.78</v>
      </c>
    </row>
    <row r="23" spans="1:9" s="24" customFormat="1" ht="15.6">
      <c r="A23" s="20">
        <v>3</v>
      </c>
      <c r="B23" s="25">
        <v>920</v>
      </c>
      <c r="C23" s="34" t="s">
        <v>13</v>
      </c>
      <c r="D23" s="27" t="s">
        <v>73</v>
      </c>
      <c r="E23" s="27" t="s">
        <v>74</v>
      </c>
      <c r="F23" s="27" t="s">
        <v>112</v>
      </c>
      <c r="G23" s="27" t="s">
        <v>78</v>
      </c>
      <c r="H23" s="33">
        <v>0</v>
      </c>
      <c r="I23" s="33">
        <v>0</v>
      </c>
    </row>
    <row r="24" spans="1:9" s="24" customFormat="1" ht="15" customHeight="1">
      <c r="A24" s="20">
        <v>1</v>
      </c>
      <c r="B24" s="25">
        <v>920</v>
      </c>
      <c r="C24" s="34" t="s">
        <v>14</v>
      </c>
      <c r="D24" s="27" t="s">
        <v>73</v>
      </c>
      <c r="E24" s="27" t="s">
        <v>79</v>
      </c>
      <c r="F24" s="27"/>
      <c r="G24" s="27"/>
      <c r="H24" s="28">
        <f>SUMIFS(H25:H1052,$B25:$B1052,$B25,$D25:$D1052,$D25,$E25:$E1052,$E25)/2</f>
        <v>0</v>
      </c>
      <c r="I24" s="28">
        <f>SUMIFS(I25:I1052,$B25:$B1052,$B25,$D25:$D1052,$D25,$E25:$E1052,$E25)/2</f>
        <v>0</v>
      </c>
    </row>
    <row r="25" spans="1:9" s="24" customFormat="1" ht="46.8">
      <c r="A25" s="20">
        <v>2</v>
      </c>
      <c r="B25" s="25">
        <v>920</v>
      </c>
      <c r="C25" s="34" t="s">
        <v>35</v>
      </c>
      <c r="D25" s="27" t="s">
        <v>73</v>
      </c>
      <c r="E25" s="27" t="s">
        <v>79</v>
      </c>
      <c r="F25" s="27" t="s">
        <v>114</v>
      </c>
      <c r="G25" s="27" t="s">
        <v>75</v>
      </c>
      <c r="H25" s="28">
        <f>SUMIFS(H26:H1052,$B26:$B1052,$B25,$D26:$D1052,$D26,$E26:$E1052,$E26,$F26:$F1052,$F26)</f>
        <v>0</v>
      </c>
      <c r="I25" s="28">
        <f>SUMIFS(I26:I1052,$B26:$B1052,$B25,$D26:$D1052,$D26,$E26:$E1052,$E26,$F26:$F1052,$F26)</f>
        <v>0</v>
      </c>
    </row>
    <row r="26" spans="1:9" s="24" customFormat="1" ht="15.6">
      <c r="A26" s="20">
        <v>3</v>
      </c>
      <c r="B26" s="25">
        <v>920</v>
      </c>
      <c r="C26" s="34" t="s">
        <v>143</v>
      </c>
      <c r="D26" s="27" t="s">
        <v>73</v>
      </c>
      <c r="E26" s="27" t="s">
        <v>79</v>
      </c>
      <c r="F26" s="27" t="s">
        <v>114</v>
      </c>
      <c r="G26" s="27" t="s">
        <v>142</v>
      </c>
      <c r="H26" s="33">
        <v>0</v>
      </c>
      <c r="I26" s="33">
        <v>0</v>
      </c>
    </row>
    <row r="27" spans="1:9" s="24" customFormat="1" ht="30" customHeight="1">
      <c r="A27" s="20">
        <v>1</v>
      </c>
      <c r="B27" s="25">
        <v>920</v>
      </c>
      <c r="C27" s="34" t="s">
        <v>173</v>
      </c>
      <c r="D27" s="27" t="s">
        <v>79</v>
      </c>
      <c r="E27" s="27" t="s">
        <v>73</v>
      </c>
      <c r="F27" s="27"/>
      <c r="G27" s="27"/>
      <c r="H27" s="28">
        <f>SUMIFS(H28:H1055,$B28:$B1055,$B28,$D28:$D1055,$D28,$E28:$E1055,$E28)/2</f>
        <v>45000</v>
      </c>
      <c r="I27" s="28">
        <f>SUMIFS(I28:I1055,$B28:$B1055,$B28,$D28:$D1055,$D28,$E28:$E1055,$E28)/2</f>
        <v>0</v>
      </c>
    </row>
    <row r="28" spans="1:9" s="24" customFormat="1" ht="62.4">
      <c r="A28" s="20">
        <v>2</v>
      </c>
      <c r="B28" s="25">
        <v>920</v>
      </c>
      <c r="C28" s="34" t="s">
        <v>171</v>
      </c>
      <c r="D28" s="27" t="s">
        <v>79</v>
      </c>
      <c r="E28" s="27" t="s">
        <v>73</v>
      </c>
      <c r="F28" s="27" t="s">
        <v>170</v>
      </c>
      <c r="G28" s="27" t="s">
        <v>75</v>
      </c>
      <c r="H28" s="28">
        <f>SUMIFS(H29:H1055,$B29:$B1055,$B28,$D29:$D1055,$D29,$E29:$E1055,$E29,$F29:$F1055,$F29)</f>
        <v>45000</v>
      </c>
      <c r="I28" s="28">
        <f>SUMIFS(I29:I1055,$B29:$B1055,$B28,$D29:$D1055,$D29,$E29:$E1055,$E29,$F29:$F1055,$F29)</f>
        <v>0</v>
      </c>
    </row>
    <row r="29" spans="1:9" s="24" customFormat="1" ht="21.6" customHeight="1">
      <c r="A29" s="20">
        <v>3</v>
      </c>
      <c r="B29" s="25">
        <v>920</v>
      </c>
      <c r="C29" s="34" t="s">
        <v>174</v>
      </c>
      <c r="D29" s="27" t="s">
        <v>79</v>
      </c>
      <c r="E29" s="27" t="s">
        <v>73</v>
      </c>
      <c r="F29" s="27" t="s">
        <v>170</v>
      </c>
      <c r="G29" s="27" t="s">
        <v>172</v>
      </c>
      <c r="H29" s="33">
        <v>45000</v>
      </c>
      <c r="I29" s="33">
        <v>0</v>
      </c>
    </row>
    <row r="30" spans="1:9" s="24" customFormat="1" ht="52.95" customHeight="1">
      <c r="A30" s="20">
        <v>1</v>
      </c>
      <c r="B30" s="25">
        <v>920</v>
      </c>
      <c r="C30" s="34" t="s">
        <v>16</v>
      </c>
      <c r="D30" s="27" t="s">
        <v>80</v>
      </c>
      <c r="E30" s="27" t="s">
        <v>73</v>
      </c>
      <c r="F30" s="27" t="s">
        <v>7</v>
      </c>
      <c r="G30" s="27" t="s">
        <v>75</v>
      </c>
      <c r="H30" s="28">
        <f>SUMIFS(H31:H1057,$B31:$B1057,$B31,$D31:$D1057,$D31,$E31:$E1057,$E31)/2</f>
        <v>21900000</v>
      </c>
      <c r="I30" s="28">
        <f>SUMIFS(I31:I1057,$B31:$B1057,$B31,$D31:$D1057,$D31,$E31:$E1057,$E31)/2</f>
        <v>11850759</v>
      </c>
    </row>
    <row r="31" spans="1:9" s="24" customFormat="1" ht="31.2">
      <c r="A31" s="20">
        <v>2</v>
      </c>
      <c r="B31" s="25">
        <v>920</v>
      </c>
      <c r="C31" s="34" t="s">
        <v>17</v>
      </c>
      <c r="D31" s="27" t="s">
        <v>80</v>
      </c>
      <c r="E31" s="27" t="s">
        <v>73</v>
      </c>
      <c r="F31" s="27" t="s">
        <v>113</v>
      </c>
      <c r="G31" s="27" t="s">
        <v>75</v>
      </c>
      <c r="H31" s="28">
        <f>SUMIFS(H32:H1057,$B32:$B1057,$B31,$D32:$D1057,$D32,$E32:$E1057,$E32,$F32:$F1057,$F32)</f>
        <v>21900000</v>
      </c>
      <c r="I31" s="28">
        <f>SUMIFS(I32:I1057,$B32:$B1057,$B31,$D32:$D1057,$D32,$E32:$E1057,$E32,$F32:$F1057,$F32)</f>
        <v>11850759</v>
      </c>
    </row>
    <row r="32" spans="1:9" s="24" customFormat="1" ht="15.6">
      <c r="A32" s="20">
        <v>3</v>
      </c>
      <c r="B32" s="25">
        <v>920</v>
      </c>
      <c r="C32" s="34" t="s">
        <v>18</v>
      </c>
      <c r="D32" s="27" t="s">
        <v>80</v>
      </c>
      <c r="E32" s="27" t="s">
        <v>73</v>
      </c>
      <c r="F32" s="27" t="s">
        <v>113</v>
      </c>
      <c r="G32" s="27" t="s">
        <v>81</v>
      </c>
      <c r="H32" s="33">
        <v>21900000</v>
      </c>
      <c r="I32" s="33">
        <v>11850759</v>
      </c>
    </row>
    <row r="33" spans="1:9" s="24" customFormat="1" ht="31.2">
      <c r="A33" s="20">
        <v>1</v>
      </c>
      <c r="B33" s="25">
        <v>920</v>
      </c>
      <c r="C33" s="35" t="s">
        <v>150</v>
      </c>
      <c r="D33" s="27" t="s">
        <v>80</v>
      </c>
      <c r="E33" s="27" t="s">
        <v>82</v>
      </c>
      <c r="F33" s="27"/>
      <c r="G33" s="27"/>
      <c r="H33" s="28">
        <f>SUMIFS(H34:H1060,$B34:$B1060,$B34,$D34:$D1060,$D34,$E34:$E1060,$E34)/2</f>
        <v>61021761.50999999</v>
      </c>
      <c r="I33" s="28">
        <f>SUMIFS(I34:I1060,$B34:$B1060,$B34,$D34:$D1060,$D34,$E34:$E1060,$E34)/2</f>
        <v>14587256.35</v>
      </c>
    </row>
    <row r="34" spans="1:9" s="24" customFormat="1" ht="46.8">
      <c r="A34" s="20">
        <v>2</v>
      </c>
      <c r="B34" s="25">
        <v>920</v>
      </c>
      <c r="C34" s="34" t="s">
        <v>199</v>
      </c>
      <c r="D34" s="27" t="s">
        <v>80</v>
      </c>
      <c r="E34" s="27" t="s">
        <v>82</v>
      </c>
      <c r="F34" s="27" t="s">
        <v>175</v>
      </c>
      <c r="G34" s="27" t="s">
        <v>75</v>
      </c>
      <c r="H34" s="28">
        <f>SUMIFS(H35:H1061,$B35:$B1061,$B34,$D35:$D1061,$D35,$E35:$E1061,$E35,$F35:$F1061,$F35)</f>
        <v>14082430</v>
      </c>
      <c r="I34" s="28">
        <f>SUMIFS(I35:I1061,$B35:$B1061,$B34,$D35:$D1061,$D35,$E35:$E1061,$E35,$F35:$F1061,$F35)</f>
        <v>0</v>
      </c>
    </row>
    <row r="35" spans="1:9" s="24" customFormat="1" ht="15.6">
      <c r="A35" s="20">
        <v>3</v>
      </c>
      <c r="B35" s="25">
        <v>920</v>
      </c>
      <c r="C35" s="34" t="s">
        <v>19</v>
      </c>
      <c r="D35" s="27" t="s">
        <v>80</v>
      </c>
      <c r="E35" s="27" t="s">
        <v>82</v>
      </c>
      <c r="F35" s="27" t="s">
        <v>175</v>
      </c>
      <c r="G35" s="27" t="s">
        <v>83</v>
      </c>
      <c r="H35" s="33">
        <v>14082430</v>
      </c>
      <c r="I35" s="33">
        <v>0</v>
      </c>
    </row>
    <row r="36" spans="1:9" s="24" customFormat="1" ht="31.2">
      <c r="A36" s="20">
        <v>2</v>
      </c>
      <c r="B36" s="25">
        <v>920</v>
      </c>
      <c r="C36" s="34" t="s">
        <v>17</v>
      </c>
      <c r="D36" s="27" t="s">
        <v>80</v>
      </c>
      <c r="E36" s="27" t="s">
        <v>82</v>
      </c>
      <c r="F36" s="27" t="s">
        <v>113</v>
      </c>
      <c r="G36" s="27"/>
      <c r="H36" s="28">
        <f>SUMIFS(H37:H1063,$B37:$B1063,$B36,$D37:$D1063,$D37,$E37:$E1063,$E37,$F37:$F1063,$F37)</f>
        <v>46939331.509999998</v>
      </c>
      <c r="I36" s="28">
        <f>SUMIFS(I37:I1063,$B37:$B1063,$B36,$D37:$D1063,$D37,$E37:$E1063,$E37,$F37:$F1063,$F37)</f>
        <v>14587256.35</v>
      </c>
    </row>
    <row r="37" spans="1:9" s="24" customFormat="1" ht="15.6">
      <c r="A37" s="20">
        <v>3</v>
      </c>
      <c r="B37" s="25">
        <v>920</v>
      </c>
      <c r="C37" s="34" t="s">
        <v>19</v>
      </c>
      <c r="D37" s="27" t="s">
        <v>80</v>
      </c>
      <c r="E37" s="27" t="s">
        <v>82</v>
      </c>
      <c r="F37" s="27" t="s">
        <v>113</v>
      </c>
      <c r="G37" s="27" t="s">
        <v>83</v>
      </c>
      <c r="H37" s="33">
        <v>46939331.509999998</v>
      </c>
      <c r="I37" s="33">
        <v>14587256.35</v>
      </c>
    </row>
    <row r="38" spans="1:9" s="24" customFormat="1" ht="46.8">
      <c r="A38" s="20">
        <v>0</v>
      </c>
      <c r="B38" s="21">
        <v>933</v>
      </c>
      <c r="C38" s="22" t="s">
        <v>162</v>
      </c>
      <c r="D38" s="36" t="s">
        <v>75</v>
      </c>
      <c r="E38" s="36" t="s">
        <v>75</v>
      </c>
      <c r="F38" s="36" t="s">
        <v>7</v>
      </c>
      <c r="G38" s="36" t="s">
        <v>75</v>
      </c>
      <c r="H38" s="23">
        <f>SUMIFS(H39:H1072,$B39:$B1072,$B39)/3</f>
        <v>1957652</v>
      </c>
      <c r="I38" s="23">
        <f>SUMIFS(I39:I1072,$B39:$B1072,$B39)/3</f>
        <v>952097.16999999993</v>
      </c>
    </row>
    <row r="39" spans="1:9" s="24" customFormat="1" ht="70.95" customHeight="1">
      <c r="A39" s="20">
        <v>1</v>
      </c>
      <c r="B39" s="25">
        <v>933</v>
      </c>
      <c r="C39" s="34" t="s">
        <v>20</v>
      </c>
      <c r="D39" s="27" t="s">
        <v>73</v>
      </c>
      <c r="E39" s="27" t="s">
        <v>82</v>
      </c>
      <c r="F39" s="27" t="s">
        <v>7</v>
      </c>
      <c r="G39" s="27" t="s">
        <v>75</v>
      </c>
      <c r="H39" s="28">
        <f>SUMIFS(H40:H1067,$B40:$B1067,$B40,$D40:$D1067,$D40,$E40:$E1067,$E40)/2</f>
        <v>692496.12000000011</v>
      </c>
      <c r="I39" s="28">
        <f>SUMIFS(I40:I1067,$B40:$B1067,$B40,$D40:$D1067,$D40,$E40:$E1067,$E40)/2</f>
        <v>298254</v>
      </c>
    </row>
    <row r="40" spans="1:9" s="24" customFormat="1" ht="62.4">
      <c r="A40" s="20">
        <v>2</v>
      </c>
      <c r="B40" s="25">
        <v>933</v>
      </c>
      <c r="C40" s="30" t="s">
        <v>131</v>
      </c>
      <c r="D40" s="27" t="s">
        <v>73</v>
      </c>
      <c r="E40" s="27" t="s">
        <v>82</v>
      </c>
      <c r="F40" s="27" t="s">
        <v>15</v>
      </c>
      <c r="G40" s="27" t="s">
        <v>75</v>
      </c>
      <c r="H40" s="28">
        <f>SUMIFS(H41:H1067,$B41:$B1067,$B40,$D41:$D1067,$D41,$E41:$E1067,$E41,$F41:$F1067,$F41)</f>
        <v>0</v>
      </c>
      <c r="I40" s="28">
        <f>SUMIFS(I41:I1067,$B41:$B1067,$B40,$D41:$D1067,$D41,$E41:$E1067,$E41,$F41:$F1067,$F41)</f>
        <v>0</v>
      </c>
    </row>
    <row r="41" spans="1:9" s="24" customFormat="1" ht="51.6" customHeight="1">
      <c r="A41" s="20">
        <v>3</v>
      </c>
      <c r="B41" s="25">
        <v>933</v>
      </c>
      <c r="C41" s="34" t="s">
        <v>12</v>
      </c>
      <c r="D41" s="27" t="s">
        <v>73</v>
      </c>
      <c r="E41" s="27" t="s">
        <v>82</v>
      </c>
      <c r="F41" s="27" t="s">
        <v>15</v>
      </c>
      <c r="G41" s="27" t="s">
        <v>77</v>
      </c>
      <c r="H41" s="33">
        <v>0</v>
      </c>
      <c r="I41" s="33">
        <v>0</v>
      </c>
    </row>
    <row r="42" spans="1:9" s="24" customFormat="1" ht="78">
      <c r="A42" s="20">
        <v>2</v>
      </c>
      <c r="B42" s="25">
        <v>933</v>
      </c>
      <c r="C42" s="34" t="s">
        <v>9</v>
      </c>
      <c r="D42" s="27" t="s">
        <v>73</v>
      </c>
      <c r="E42" s="27" t="s">
        <v>82</v>
      </c>
      <c r="F42" s="27" t="s">
        <v>112</v>
      </c>
      <c r="G42" s="27" t="s">
        <v>75</v>
      </c>
      <c r="H42" s="28">
        <f>SUMIFS(H43:H1069,$B43:$B1069,$B42,$D43:$D1069,$D43,$E43:$E1069,$E43,$F43:$F1069,$F43)</f>
        <v>692496.12</v>
      </c>
      <c r="I42" s="28">
        <f>SUMIFS(I43:I1069,$B43:$B1069,$B42,$D43:$D1069,$D43,$E43:$E1069,$E43,$F43:$F1069,$F43)</f>
        <v>298254</v>
      </c>
    </row>
    <row r="43" spans="1:9" s="24" customFormat="1" ht="35.4" customHeight="1">
      <c r="A43" s="20">
        <v>3</v>
      </c>
      <c r="B43" s="25">
        <v>933</v>
      </c>
      <c r="C43" s="34" t="s">
        <v>11</v>
      </c>
      <c r="D43" s="27" t="s">
        <v>73</v>
      </c>
      <c r="E43" s="27" t="s">
        <v>82</v>
      </c>
      <c r="F43" s="27" t="s">
        <v>112</v>
      </c>
      <c r="G43" s="27" t="s">
        <v>76</v>
      </c>
      <c r="H43" s="33">
        <v>546840</v>
      </c>
      <c r="I43" s="33">
        <v>276024</v>
      </c>
    </row>
    <row r="44" spans="1:9" s="24" customFormat="1" ht="46.8">
      <c r="A44" s="20">
        <v>3</v>
      </c>
      <c r="B44" s="25">
        <v>933</v>
      </c>
      <c r="C44" s="34" t="s">
        <v>12</v>
      </c>
      <c r="D44" s="27" t="s">
        <v>73</v>
      </c>
      <c r="E44" s="27" t="s">
        <v>82</v>
      </c>
      <c r="F44" s="27" t="s">
        <v>112</v>
      </c>
      <c r="G44" s="27" t="s">
        <v>77</v>
      </c>
      <c r="H44" s="33">
        <v>145656.12</v>
      </c>
      <c r="I44" s="33">
        <v>22230</v>
      </c>
    </row>
    <row r="45" spans="1:9" s="24" customFormat="1" ht="15.6">
      <c r="A45" s="20">
        <v>3</v>
      </c>
      <c r="B45" s="25">
        <v>933</v>
      </c>
      <c r="C45" s="34" t="s">
        <v>13</v>
      </c>
      <c r="D45" s="27" t="s">
        <v>73</v>
      </c>
      <c r="E45" s="27" t="s">
        <v>82</v>
      </c>
      <c r="F45" s="27" t="s">
        <v>112</v>
      </c>
      <c r="G45" s="27" t="s">
        <v>78</v>
      </c>
      <c r="H45" s="33">
        <v>0</v>
      </c>
      <c r="I45" s="33">
        <v>0</v>
      </c>
    </row>
    <row r="46" spans="1:9" s="24" customFormat="1" ht="62.4">
      <c r="A46" s="20">
        <v>1</v>
      </c>
      <c r="B46" s="25">
        <v>933</v>
      </c>
      <c r="C46" s="34" t="s">
        <v>8</v>
      </c>
      <c r="D46" s="27" t="s">
        <v>73</v>
      </c>
      <c r="E46" s="27" t="s">
        <v>74</v>
      </c>
      <c r="F46" s="27" t="s">
        <v>7</v>
      </c>
      <c r="G46" s="27" t="s">
        <v>75</v>
      </c>
      <c r="H46" s="28">
        <f>SUMIFS(H47:H1074,$B47:$B1074,$B47,$D47:$D1074,$D47,$E47:$E1074,$E47)/2</f>
        <v>1265155.8799999999</v>
      </c>
      <c r="I46" s="28">
        <f>SUMIFS(I47:I1074,$B47:$B1074,$B47,$D47:$D1074,$D47,$E47:$E1074,$E47)/2</f>
        <v>653843.17000000004</v>
      </c>
    </row>
    <row r="47" spans="1:9" s="24" customFormat="1" ht="62.4">
      <c r="A47" s="20">
        <v>2</v>
      </c>
      <c r="B47" s="25">
        <v>933</v>
      </c>
      <c r="C47" s="30" t="s">
        <v>131</v>
      </c>
      <c r="D47" s="27" t="s">
        <v>73</v>
      </c>
      <c r="E47" s="27" t="s">
        <v>74</v>
      </c>
      <c r="F47" s="27" t="s">
        <v>15</v>
      </c>
      <c r="G47" s="27" t="s">
        <v>75</v>
      </c>
      <c r="H47" s="28">
        <f>SUMIFS(H48:H1074,$B48:$B1074,$B47,$D48:$D1074,$D48,$E48:$E1074,$E48,$F48:$F1074,$F48)</f>
        <v>0</v>
      </c>
      <c r="I47" s="28">
        <f>SUMIFS(I48:I1074,$B48:$B1074,$B47,$D48:$D1074,$D48,$E48:$E1074,$E48,$F48:$F1074,$F48)</f>
        <v>0</v>
      </c>
    </row>
    <row r="48" spans="1:9" s="24" customFormat="1" ht="51.6" customHeight="1">
      <c r="A48" s="20">
        <v>3</v>
      </c>
      <c r="B48" s="25">
        <v>933</v>
      </c>
      <c r="C48" s="34" t="s">
        <v>12</v>
      </c>
      <c r="D48" s="27" t="s">
        <v>73</v>
      </c>
      <c r="E48" s="27" t="s">
        <v>74</v>
      </c>
      <c r="F48" s="27" t="s">
        <v>15</v>
      </c>
      <c r="G48" s="27" t="s">
        <v>77</v>
      </c>
      <c r="H48" s="33">
        <v>0</v>
      </c>
      <c r="I48" s="33">
        <v>0</v>
      </c>
    </row>
    <row r="49" spans="1:9" s="24" customFormat="1" ht="62.4">
      <c r="A49" s="20">
        <v>2</v>
      </c>
      <c r="B49" s="25">
        <v>933</v>
      </c>
      <c r="C49" s="30" t="s">
        <v>133</v>
      </c>
      <c r="D49" s="27" t="s">
        <v>73</v>
      </c>
      <c r="E49" s="27" t="s">
        <v>74</v>
      </c>
      <c r="F49" s="27" t="s">
        <v>42</v>
      </c>
      <c r="G49" s="27" t="s">
        <v>75</v>
      </c>
      <c r="H49" s="28">
        <f>SUMIFS(H50:H1076,$B50:$B1076,$B49,$D50:$D1076,$D50,$E50:$E1076,$E50,$F50:$F1076,$F50)</f>
        <v>5508</v>
      </c>
      <c r="I49" s="28">
        <f>SUMIFS(I50:I1076,$B50:$B1076,$B49,$D50:$D1076,$D50,$E50:$E1076,$E50,$F50:$F1076,$F50)</f>
        <v>0</v>
      </c>
    </row>
    <row r="50" spans="1:9" s="24" customFormat="1" ht="51.6" customHeight="1">
      <c r="A50" s="20">
        <v>3</v>
      </c>
      <c r="B50" s="25">
        <v>933</v>
      </c>
      <c r="C50" s="34" t="s">
        <v>12</v>
      </c>
      <c r="D50" s="27" t="s">
        <v>73</v>
      </c>
      <c r="E50" s="27" t="s">
        <v>74</v>
      </c>
      <c r="F50" s="27" t="s">
        <v>42</v>
      </c>
      <c r="G50" s="27" t="s">
        <v>77</v>
      </c>
      <c r="H50" s="33">
        <v>5508</v>
      </c>
      <c r="I50" s="33">
        <v>0</v>
      </c>
    </row>
    <row r="51" spans="1:9" s="24" customFormat="1" ht="78">
      <c r="A51" s="20">
        <v>2</v>
      </c>
      <c r="B51" s="25">
        <v>933</v>
      </c>
      <c r="C51" s="34" t="s">
        <v>9</v>
      </c>
      <c r="D51" s="27" t="s">
        <v>73</v>
      </c>
      <c r="E51" s="27" t="s">
        <v>74</v>
      </c>
      <c r="F51" s="27" t="s">
        <v>112</v>
      </c>
      <c r="G51" s="27" t="s">
        <v>75</v>
      </c>
      <c r="H51" s="28">
        <f>SUMIFS(H52:H1078,$B52:$B1078,$B51,$D52:$D1078,$D52,$E52:$E1078,$E52,$F52:$F1078,$F52)</f>
        <v>1259647.8799999999</v>
      </c>
      <c r="I51" s="28">
        <f>SUMIFS(I52:I1078,$B52:$B1078,$B51,$D52:$D1078,$D52,$E52:$E1078,$E52,$F52:$F1078,$F52)</f>
        <v>653843.17000000004</v>
      </c>
    </row>
    <row r="52" spans="1:9" s="24" customFormat="1" ht="46.8">
      <c r="A52" s="20">
        <v>3</v>
      </c>
      <c r="B52" s="25">
        <v>933</v>
      </c>
      <c r="C52" s="34" t="s">
        <v>11</v>
      </c>
      <c r="D52" s="27" t="s">
        <v>73</v>
      </c>
      <c r="E52" s="27" t="s">
        <v>74</v>
      </c>
      <c r="F52" s="27" t="s">
        <v>112</v>
      </c>
      <c r="G52" s="27" t="s">
        <v>76</v>
      </c>
      <c r="H52" s="33">
        <v>1220424</v>
      </c>
      <c r="I52" s="33">
        <v>639155.17000000004</v>
      </c>
    </row>
    <row r="53" spans="1:9" s="24" customFormat="1" ht="46.8">
      <c r="A53" s="20">
        <v>3</v>
      </c>
      <c r="B53" s="25">
        <v>933</v>
      </c>
      <c r="C53" s="34" t="s">
        <v>12</v>
      </c>
      <c r="D53" s="27" t="s">
        <v>73</v>
      </c>
      <c r="E53" s="27" t="s">
        <v>74</v>
      </c>
      <c r="F53" s="27" t="s">
        <v>112</v>
      </c>
      <c r="G53" s="27" t="s">
        <v>77</v>
      </c>
      <c r="H53" s="33">
        <v>39223.879999999997</v>
      </c>
      <c r="I53" s="33">
        <v>14688</v>
      </c>
    </row>
    <row r="54" spans="1:9" s="24" customFormat="1" ht="78">
      <c r="A54" s="20">
        <v>0</v>
      </c>
      <c r="B54" s="21">
        <v>935</v>
      </c>
      <c r="C54" s="22" t="s">
        <v>161</v>
      </c>
      <c r="D54" s="36" t="s">
        <v>75</v>
      </c>
      <c r="E54" s="36" t="s">
        <v>75</v>
      </c>
      <c r="F54" s="36" t="s">
        <v>7</v>
      </c>
      <c r="G54" s="36" t="s">
        <v>75</v>
      </c>
      <c r="H54" s="23">
        <f>SUMIFS(H55:H1088,$B55:$B1088,$B55)/3</f>
        <v>43618449.759999998</v>
      </c>
      <c r="I54" s="23">
        <f>SUMIFS(I55:I1088,$B55:$B1088,$B55)/3</f>
        <v>17119731.010000002</v>
      </c>
    </row>
    <row r="55" spans="1:9" s="24" customFormat="1" ht="46.8">
      <c r="A55" s="20">
        <v>1</v>
      </c>
      <c r="B55" s="25">
        <v>935</v>
      </c>
      <c r="C55" s="34" t="s">
        <v>36</v>
      </c>
      <c r="D55" s="27" t="s">
        <v>82</v>
      </c>
      <c r="E55" s="27" t="s">
        <v>80</v>
      </c>
      <c r="F55" s="27"/>
      <c r="G55" s="27"/>
      <c r="H55" s="28">
        <f>SUMIFS(H56:H1083,$B56:$B1083,$B56,$D56:$D1083,$D56,$E56:$E1083,$E56)/2</f>
        <v>503466</v>
      </c>
      <c r="I55" s="28">
        <f>SUMIFS(I56:I1083,$B56:$B1083,$B56,$D56:$D1083,$D56,$E56:$E1083,$E56)/2</f>
        <v>259233</v>
      </c>
    </row>
    <row r="56" spans="1:9" s="24" customFormat="1" ht="93.6">
      <c r="A56" s="20">
        <v>2</v>
      </c>
      <c r="B56" s="25">
        <v>935</v>
      </c>
      <c r="C56" s="34" t="s">
        <v>176</v>
      </c>
      <c r="D56" s="27" t="s">
        <v>82</v>
      </c>
      <c r="E56" s="27" t="s">
        <v>80</v>
      </c>
      <c r="F56" s="27" t="s">
        <v>53</v>
      </c>
      <c r="G56" s="27"/>
      <c r="H56" s="28">
        <f>SUMIFS(H57:H1083,$B57:$B1083,$B56,$D57:$D1083,$D57,$E57:$E1083,$E57,$F57:$F1083,$F57)</f>
        <v>503466</v>
      </c>
      <c r="I56" s="28">
        <f>SUMIFS(I57:I1083,$B57:$B1083,$B56,$D57:$D1083,$D57,$E57:$E1083,$E57,$F57:$F1083,$F57)</f>
        <v>259233</v>
      </c>
    </row>
    <row r="57" spans="1:9" s="24" customFormat="1" ht="15.6">
      <c r="A57" s="20">
        <v>3</v>
      </c>
      <c r="B57" s="25">
        <v>935</v>
      </c>
      <c r="C57" s="34" t="s">
        <v>46</v>
      </c>
      <c r="D57" s="27" t="s">
        <v>82</v>
      </c>
      <c r="E57" s="27" t="s">
        <v>80</v>
      </c>
      <c r="F57" s="27" t="s">
        <v>53</v>
      </c>
      <c r="G57" s="27" t="s">
        <v>95</v>
      </c>
      <c r="H57" s="33">
        <v>503466</v>
      </c>
      <c r="I57" s="33">
        <v>259233</v>
      </c>
    </row>
    <row r="58" spans="1:9" s="24" customFormat="1" ht="15.6">
      <c r="A58" s="20">
        <v>1</v>
      </c>
      <c r="B58" s="25">
        <v>935</v>
      </c>
      <c r="C58" s="34" t="s">
        <v>148</v>
      </c>
      <c r="D58" s="27" t="s">
        <v>85</v>
      </c>
      <c r="E58" s="27" t="s">
        <v>85</v>
      </c>
      <c r="F58" s="27" t="s">
        <v>7</v>
      </c>
      <c r="G58" s="27" t="s">
        <v>75</v>
      </c>
      <c r="H58" s="28">
        <f>SUMIFS(H59:H1086,$B59:$B1086,$B59,$D59:$D1086,$D59,$E59:$E1086,$E59)/2</f>
        <v>6948395.3399999999</v>
      </c>
      <c r="I58" s="28">
        <f>SUMIFS(I59:I1086,$B59:$B1086,$B59,$D59:$D1086,$D59,$E59:$E1086,$E59)/2</f>
        <v>2823234.8</v>
      </c>
    </row>
    <row r="59" spans="1:9" s="24" customFormat="1" ht="31.2">
      <c r="A59" s="20">
        <v>2</v>
      </c>
      <c r="B59" s="25">
        <v>935</v>
      </c>
      <c r="C59" s="34" t="s">
        <v>177</v>
      </c>
      <c r="D59" s="27" t="s">
        <v>85</v>
      </c>
      <c r="E59" s="27" t="s">
        <v>85</v>
      </c>
      <c r="F59" s="27" t="s">
        <v>22</v>
      </c>
      <c r="G59" s="27"/>
      <c r="H59" s="28">
        <f>SUMIFS(H60:H1086,$B60:$B1086,$B59,$D60:$D1086,$D60,$E60:$E1086,$E60,$F60:$F1086,$F60)</f>
        <v>5488997.3399999999</v>
      </c>
      <c r="I59" s="28">
        <f>SUMIFS(I60:I1086,$B60:$B1086,$B59,$D60:$D1086,$D60,$E60:$E1086,$E60,$F60:$F1086,$F60)</f>
        <v>2131234.7999999998</v>
      </c>
    </row>
    <row r="60" spans="1:9" s="24" customFormat="1" ht="31.2">
      <c r="A60" s="20">
        <v>3</v>
      </c>
      <c r="B60" s="25">
        <v>935</v>
      </c>
      <c r="C60" s="34" t="s">
        <v>23</v>
      </c>
      <c r="D60" s="27" t="s">
        <v>85</v>
      </c>
      <c r="E60" s="27" t="s">
        <v>85</v>
      </c>
      <c r="F60" s="27" t="s">
        <v>22</v>
      </c>
      <c r="G60" s="27" t="s">
        <v>86</v>
      </c>
      <c r="H60" s="33">
        <v>0</v>
      </c>
      <c r="I60" s="33">
        <v>0</v>
      </c>
    </row>
    <row r="61" spans="1:9" s="24" customFormat="1" ht="46.8">
      <c r="A61" s="20">
        <v>3</v>
      </c>
      <c r="B61" s="25">
        <v>935</v>
      </c>
      <c r="C61" s="34" t="s">
        <v>12</v>
      </c>
      <c r="D61" s="27" t="s">
        <v>85</v>
      </c>
      <c r="E61" s="27" t="s">
        <v>85</v>
      </c>
      <c r="F61" s="27" t="s">
        <v>22</v>
      </c>
      <c r="G61" s="27" t="s">
        <v>77</v>
      </c>
      <c r="H61" s="33">
        <v>0</v>
      </c>
      <c r="I61" s="33">
        <v>0</v>
      </c>
    </row>
    <row r="62" spans="1:9" s="24" customFormat="1" ht="15.6">
      <c r="A62" s="20">
        <v>3</v>
      </c>
      <c r="B62" s="25">
        <v>935</v>
      </c>
      <c r="C62" s="34" t="s">
        <v>46</v>
      </c>
      <c r="D62" s="27" t="s">
        <v>85</v>
      </c>
      <c r="E62" s="27" t="s">
        <v>85</v>
      </c>
      <c r="F62" s="27" t="s">
        <v>22</v>
      </c>
      <c r="G62" s="27" t="s">
        <v>95</v>
      </c>
      <c r="H62" s="33">
        <v>5488997.3399999999</v>
      </c>
      <c r="I62" s="33">
        <v>2131234.7999999998</v>
      </c>
    </row>
    <row r="63" spans="1:9" s="24" customFormat="1" ht="46.8">
      <c r="A63" s="20">
        <v>2</v>
      </c>
      <c r="B63" s="25">
        <v>935</v>
      </c>
      <c r="C63" s="37" t="s">
        <v>179</v>
      </c>
      <c r="D63" s="27" t="s">
        <v>85</v>
      </c>
      <c r="E63" s="27" t="s">
        <v>85</v>
      </c>
      <c r="F63" s="27" t="s">
        <v>67</v>
      </c>
      <c r="G63" s="27"/>
      <c r="H63" s="28">
        <f>SUMIFS(H64:H1090,$B64:$B1090,$B63,$D64:$D1090,$D64,$E64:$E1090,$E64,$F64:$F1090,$F64)</f>
        <v>1459398</v>
      </c>
      <c r="I63" s="28">
        <f>SUMIFS(I64:I1090,$B64:$B1090,$B63,$D64:$D1090,$D64,$E64:$E1090,$E64,$F64:$F1090,$F64)</f>
        <v>692000</v>
      </c>
    </row>
    <row r="64" spans="1:9" s="24" customFormat="1" ht="15.6">
      <c r="A64" s="20">
        <v>3</v>
      </c>
      <c r="B64" s="25">
        <v>935</v>
      </c>
      <c r="C64" s="34" t="s">
        <v>46</v>
      </c>
      <c r="D64" s="27" t="s">
        <v>85</v>
      </c>
      <c r="E64" s="27" t="s">
        <v>85</v>
      </c>
      <c r="F64" s="27" t="s">
        <v>67</v>
      </c>
      <c r="G64" s="27" t="s">
        <v>95</v>
      </c>
      <c r="H64" s="33">
        <v>1459398</v>
      </c>
      <c r="I64" s="33">
        <v>692000</v>
      </c>
    </row>
    <row r="65" spans="1:9" s="24" customFormat="1" ht="15.6">
      <c r="A65" s="20">
        <v>1</v>
      </c>
      <c r="B65" s="25">
        <v>935</v>
      </c>
      <c r="C65" s="34" t="s">
        <v>24</v>
      </c>
      <c r="D65" s="27" t="s">
        <v>87</v>
      </c>
      <c r="E65" s="27" t="s">
        <v>73</v>
      </c>
      <c r="F65" s="27" t="s">
        <v>7</v>
      </c>
      <c r="G65" s="27" t="s">
        <v>75</v>
      </c>
      <c r="H65" s="28">
        <f>SUMIFS(H66:H1093,$B66:$B1093,$B66,$D66:$D1093,$D66,$E66:$E1093,$E66)/2</f>
        <v>31729375.900000002</v>
      </c>
      <c r="I65" s="28">
        <f>SUMIFS(I66:I1093,$B66:$B1093,$B66,$D66:$D1093,$D66,$E66:$E1093,$E66)/2</f>
        <v>12361976.930000002</v>
      </c>
    </row>
    <row r="66" spans="1:9" s="24" customFormat="1" ht="39" customHeight="1">
      <c r="A66" s="20">
        <v>2</v>
      </c>
      <c r="B66" s="25">
        <v>935</v>
      </c>
      <c r="C66" s="34" t="s">
        <v>180</v>
      </c>
      <c r="D66" s="27" t="s">
        <v>87</v>
      </c>
      <c r="E66" s="27" t="s">
        <v>73</v>
      </c>
      <c r="F66" s="27" t="s">
        <v>25</v>
      </c>
      <c r="G66" s="27"/>
      <c r="H66" s="28">
        <f>SUMIFS(H67:H1093,$B67:$B1093,$B66,$D67:$D1093,$D67,$E67:$E1093,$E67,$F67:$F1093,$F67)</f>
        <v>25492412.900000002</v>
      </c>
      <c r="I66" s="28">
        <f>SUMIFS(I67:I1093,$B67:$B1093,$B66,$D67:$D1093,$D67,$E67:$E1093,$E67,$F67:$F1093,$F67)</f>
        <v>9776991.3300000001</v>
      </c>
    </row>
    <row r="67" spans="1:9" s="24" customFormat="1" ht="31.2">
      <c r="A67" s="20">
        <v>3</v>
      </c>
      <c r="B67" s="25">
        <v>935</v>
      </c>
      <c r="C67" s="34" t="s">
        <v>23</v>
      </c>
      <c r="D67" s="27" t="s">
        <v>87</v>
      </c>
      <c r="E67" s="27" t="s">
        <v>73</v>
      </c>
      <c r="F67" s="27" t="s">
        <v>25</v>
      </c>
      <c r="G67" s="27" t="s">
        <v>86</v>
      </c>
      <c r="H67" s="33">
        <v>21891107.370000001</v>
      </c>
      <c r="I67" s="33">
        <v>8191378.8399999999</v>
      </c>
    </row>
    <row r="68" spans="1:9" s="24" customFormat="1" ht="46.8">
      <c r="A68" s="20">
        <v>3</v>
      </c>
      <c r="B68" s="25">
        <v>935</v>
      </c>
      <c r="C68" s="34" t="s">
        <v>12</v>
      </c>
      <c r="D68" s="27" t="s">
        <v>87</v>
      </c>
      <c r="E68" s="27" t="s">
        <v>73</v>
      </c>
      <c r="F68" s="27" t="s">
        <v>25</v>
      </c>
      <c r="G68" s="27" t="s">
        <v>77</v>
      </c>
      <c r="H68" s="33">
        <v>3581031.77</v>
      </c>
      <c r="I68" s="33">
        <v>1585611.73</v>
      </c>
    </row>
    <row r="69" spans="1:9" s="24" customFormat="1" ht="15.6">
      <c r="A69" s="20">
        <v>3</v>
      </c>
      <c r="B69" s="25">
        <v>935</v>
      </c>
      <c r="C69" s="34" t="s">
        <v>46</v>
      </c>
      <c r="D69" s="27" t="s">
        <v>87</v>
      </c>
      <c r="E69" s="27" t="s">
        <v>73</v>
      </c>
      <c r="F69" s="27" t="s">
        <v>25</v>
      </c>
      <c r="G69" s="27" t="s">
        <v>95</v>
      </c>
      <c r="H69" s="33">
        <v>0</v>
      </c>
      <c r="I69" s="33">
        <v>0</v>
      </c>
    </row>
    <row r="70" spans="1:9" s="24" customFormat="1" ht="15.6">
      <c r="A70" s="20">
        <v>3</v>
      </c>
      <c r="B70" s="25">
        <v>935</v>
      </c>
      <c r="C70" s="34" t="s">
        <v>13</v>
      </c>
      <c r="D70" s="27" t="s">
        <v>87</v>
      </c>
      <c r="E70" s="27" t="s">
        <v>73</v>
      </c>
      <c r="F70" s="27" t="s">
        <v>25</v>
      </c>
      <c r="G70" s="27" t="s">
        <v>78</v>
      </c>
      <c r="H70" s="33">
        <v>20273.759999999998</v>
      </c>
      <c r="I70" s="33">
        <v>0.76</v>
      </c>
    </row>
    <row r="71" spans="1:9" s="24" customFormat="1" ht="46.8">
      <c r="A71" s="20">
        <v>2</v>
      </c>
      <c r="B71" s="25">
        <v>935</v>
      </c>
      <c r="C71" s="34" t="s">
        <v>178</v>
      </c>
      <c r="D71" s="27" t="s">
        <v>87</v>
      </c>
      <c r="E71" s="27" t="s">
        <v>73</v>
      </c>
      <c r="F71" s="27" t="s">
        <v>26</v>
      </c>
      <c r="G71" s="27"/>
      <c r="H71" s="28">
        <f>SUMIFS(H72:H1098,$B72:$B1098,$B71,$D72:$D1098,$D72,$E72:$E1098,$E72,$F72:$F1098,$F72)</f>
        <v>6156963</v>
      </c>
      <c r="I71" s="28">
        <f>SUMIFS(I72:I1098,$B72:$B1098,$B71,$D72:$D1098,$D72,$E72:$E1098,$E72,$F72:$F1098,$F72)</f>
        <v>2584985.6000000001</v>
      </c>
    </row>
    <row r="72" spans="1:9" s="24" customFormat="1" ht="31.2">
      <c r="A72" s="20">
        <v>3</v>
      </c>
      <c r="B72" s="25">
        <v>935</v>
      </c>
      <c r="C72" s="34" t="s">
        <v>23</v>
      </c>
      <c r="D72" s="27" t="s">
        <v>87</v>
      </c>
      <c r="E72" s="27" t="s">
        <v>73</v>
      </c>
      <c r="F72" s="27" t="s">
        <v>26</v>
      </c>
      <c r="G72" s="27" t="s">
        <v>86</v>
      </c>
      <c r="H72" s="33">
        <v>5571563</v>
      </c>
      <c r="I72" s="33">
        <v>2294626.52</v>
      </c>
    </row>
    <row r="73" spans="1:9" s="24" customFormat="1" ht="46.8">
      <c r="A73" s="20">
        <v>3</v>
      </c>
      <c r="B73" s="25">
        <v>935</v>
      </c>
      <c r="C73" s="34" t="s">
        <v>12</v>
      </c>
      <c r="D73" s="27" t="s">
        <v>87</v>
      </c>
      <c r="E73" s="27" t="s">
        <v>73</v>
      </c>
      <c r="F73" s="27" t="s">
        <v>26</v>
      </c>
      <c r="G73" s="27" t="s">
        <v>77</v>
      </c>
      <c r="H73" s="33">
        <v>585400</v>
      </c>
      <c r="I73" s="33">
        <v>290359.08</v>
      </c>
    </row>
    <row r="74" spans="1:9" s="24" customFormat="1" ht="66" customHeight="1">
      <c r="A74" s="20">
        <v>2</v>
      </c>
      <c r="B74" s="25">
        <v>935</v>
      </c>
      <c r="C74" s="34" t="s">
        <v>130</v>
      </c>
      <c r="D74" s="27" t="s">
        <v>87</v>
      </c>
      <c r="E74" s="27" t="s">
        <v>73</v>
      </c>
      <c r="F74" s="27" t="s">
        <v>132</v>
      </c>
      <c r="G74" s="27"/>
      <c r="H74" s="28">
        <f>SUMIFS(H75:H1112,$B75:$B1112,$B74,$D75:$D1112,$D75,$E75:$E1112,$E75,$F75:$F1112,$F75)</f>
        <v>50000</v>
      </c>
      <c r="I74" s="28">
        <f>SUMIFS(I75:I1112,$B75:$B1112,$B74,$D75:$D1112,$D75,$E75:$E1112,$E75,$F75:$F1112,$F75)</f>
        <v>0</v>
      </c>
    </row>
    <row r="75" spans="1:9" s="24" customFormat="1" ht="46.8">
      <c r="A75" s="20">
        <v>3</v>
      </c>
      <c r="B75" s="25">
        <v>935</v>
      </c>
      <c r="C75" s="34" t="s">
        <v>12</v>
      </c>
      <c r="D75" s="27" t="s">
        <v>87</v>
      </c>
      <c r="E75" s="27" t="s">
        <v>73</v>
      </c>
      <c r="F75" s="27" t="s">
        <v>132</v>
      </c>
      <c r="G75" s="27" t="s">
        <v>77</v>
      </c>
      <c r="H75" s="33">
        <v>50000</v>
      </c>
      <c r="I75" s="33">
        <v>0</v>
      </c>
    </row>
    <row r="76" spans="1:9" s="24" customFormat="1" ht="68.400000000000006" customHeight="1">
      <c r="A76" s="20">
        <v>2</v>
      </c>
      <c r="B76" s="25">
        <v>935</v>
      </c>
      <c r="C76" s="34" t="s">
        <v>206</v>
      </c>
      <c r="D76" s="27" t="s">
        <v>87</v>
      </c>
      <c r="E76" s="27" t="s">
        <v>73</v>
      </c>
      <c r="F76" s="27" t="s">
        <v>205</v>
      </c>
      <c r="G76" s="27"/>
      <c r="H76" s="28">
        <f>SUMIFS(H77:H1112,$B77:$B1112,$B76,$D77:$D1112,$D77,$E77:$E1112,$E77,$F77:$F1112,$F77)</f>
        <v>30000</v>
      </c>
      <c r="I76" s="28">
        <f>SUMIFS(I77:I1112,$B77:$B1112,$B76,$D77:$D1112,$D77,$E77:$E1112,$E77,$F77:$F1112,$F77)</f>
        <v>0</v>
      </c>
    </row>
    <row r="77" spans="1:9" s="24" customFormat="1" ht="46.8">
      <c r="A77" s="20">
        <v>3</v>
      </c>
      <c r="B77" s="25">
        <v>935</v>
      </c>
      <c r="C77" s="34" t="s">
        <v>12</v>
      </c>
      <c r="D77" s="27" t="s">
        <v>87</v>
      </c>
      <c r="E77" s="27" t="s">
        <v>73</v>
      </c>
      <c r="F77" s="27" t="s">
        <v>205</v>
      </c>
      <c r="G77" s="27" t="s">
        <v>77</v>
      </c>
      <c r="H77" s="33">
        <v>30000</v>
      </c>
      <c r="I77" s="33">
        <v>0</v>
      </c>
    </row>
    <row r="78" spans="1:9" s="24" customFormat="1" ht="31.2">
      <c r="A78" s="20">
        <v>1</v>
      </c>
      <c r="B78" s="25">
        <v>935</v>
      </c>
      <c r="C78" s="34" t="s">
        <v>27</v>
      </c>
      <c r="D78" s="27" t="s">
        <v>88</v>
      </c>
      <c r="E78" s="27" t="s">
        <v>74</v>
      </c>
      <c r="F78" s="27"/>
      <c r="G78" s="27"/>
      <c r="H78" s="28">
        <f>SUMIFS(H79:H1102,$B79:$B1102,$B79,$D79:$D1102,$D79,$E79:$E1102,$E79)/2</f>
        <v>1015143</v>
      </c>
      <c r="I78" s="28">
        <f>SUMIFS(I79:I1102,$B79:$B1102,$B79,$D79:$D1102,$D79,$E79:$E1102,$E79)/2</f>
        <v>384000</v>
      </c>
    </row>
    <row r="79" spans="1:9" s="24" customFormat="1" ht="62.4">
      <c r="A79" s="20">
        <v>2</v>
      </c>
      <c r="B79" s="25">
        <v>935</v>
      </c>
      <c r="C79" s="34" t="s">
        <v>129</v>
      </c>
      <c r="D79" s="27" t="s">
        <v>88</v>
      </c>
      <c r="E79" s="27" t="s">
        <v>74</v>
      </c>
      <c r="F79" s="27" t="s">
        <v>28</v>
      </c>
      <c r="G79" s="27"/>
      <c r="H79" s="28">
        <f>SUMIFS(H80:H1102,$B80:$B1102,$B79,$D80:$D1102,$D80,$E80:$E1102,$E80,$F80:$F1102,$F80)</f>
        <v>60000</v>
      </c>
      <c r="I79" s="28">
        <f>SUMIFS(I80:I1102,$B80:$B1102,$B79,$D80:$D1102,$D80,$E80:$E1102,$E80,$F80:$F1102,$F80)</f>
        <v>0</v>
      </c>
    </row>
    <row r="80" spans="1:9" s="24" customFormat="1" ht="46.8">
      <c r="A80" s="20">
        <v>3</v>
      </c>
      <c r="B80" s="25">
        <v>935</v>
      </c>
      <c r="C80" s="34" t="s">
        <v>12</v>
      </c>
      <c r="D80" s="27" t="s">
        <v>88</v>
      </c>
      <c r="E80" s="27" t="s">
        <v>74</v>
      </c>
      <c r="F80" s="27" t="s">
        <v>28</v>
      </c>
      <c r="G80" s="27" t="s">
        <v>77</v>
      </c>
      <c r="H80" s="33">
        <v>60000</v>
      </c>
      <c r="I80" s="33">
        <v>0</v>
      </c>
    </row>
    <row r="81" spans="1:9" s="24" customFormat="1" ht="15.6">
      <c r="A81" s="20">
        <v>3</v>
      </c>
      <c r="B81" s="25">
        <v>935</v>
      </c>
      <c r="C81" s="34" t="s">
        <v>46</v>
      </c>
      <c r="D81" s="27" t="s">
        <v>88</v>
      </c>
      <c r="E81" s="27" t="s">
        <v>74</v>
      </c>
      <c r="F81" s="27" t="s">
        <v>28</v>
      </c>
      <c r="G81" s="27" t="s">
        <v>95</v>
      </c>
      <c r="H81" s="33"/>
      <c r="I81" s="38"/>
    </row>
    <row r="82" spans="1:9" s="24" customFormat="1" ht="93.6">
      <c r="A82" s="20">
        <v>2</v>
      </c>
      <c r="B82" s="25">
        <v>935</v>
      </c>
      <c r="C82" s="34" t="s">
        <v>145</v>
      </c>
      <c r="D82" s="27" t="s">
        <v>88</v>
      </c>
      <c r="E82" s="27" t="s">
        <v>74</v>
      </c>
      <c r="F82" s="27" t="s">
        <v>29</v>
      </c>
      <c r="G82" s="27"/>
      <c r="H82" s="28">
        <f>SUMIFS(H83:H1105,$B83:$B1105,$B82,$D83:$D1105,$D83,$E83:$E1105,$E83,$F83:$F1105,$F83)</f>
        <v>955143</v>
      </c>
      <c r="I82" s="28">
        <f>SUMIFS(I83:I1105,$B83:$B1105,$B82,$D83:$D1105,$D83,$E83:$E1105,$E83,$F83:$F1105,$F83)</f>
        <v>384000</v>
      </c>
    </row>
    <row r="83" spans="1:9" s="24" customFormat="1" ht="78">
      <c r="A83" s="20">
        <v>3</v>
      </c>
      <c r="B83" s="25">
        <v>935</v>
      </c>
      <c r="C83" s="34" t="s">
        <v>169</v>
      </c>
      <c r="D83" s="27" t="s">
        <v>88</v>
      </c>
      <c r="E83" s="27" t="s">
        <v>74</v>
      </c>
      <c r="F83" s="27" t="s">
        <v>29</v>
      </c>
      <c r="G83" s="27" t="s">
        <v>98</v>
      </c>
      <c r="H83" s="33">
        <v>955143</v>
      </c>
      <c r="I83" s="33">
        <v>384000</v>
      </c>
    </row>
    <row r="84" spans="1:9" s="24" customFormat="1" ht="15.6">
      <c r="A84" s="20">
        <v>1</v>
      </c>
      <c r="B84" s="25">
        <v>935</v>
      </c>
      <c r="C84" s="34" t="s">
        <v>30</v>
      </c>
      <c r="D84" s="27" t="s">
        <v>89</v>
      </c>
      <c r="E84" s="27" t="s">
        <v>73</v>
      </c>
      <c r="F84" s="27" t="s">
        <v>7</v>
      </c>
      <c r="G84" s="27" t="s">
        <v>75</v>
      </c>
      <c r="H84" s="28">
        <f>SUMIFS(H85:H1108,$B85:$B1108,$B85,$D85:$D1108,$D85,$E85:$E1108,$E85)/2</f>
        <v>3422069.52</v>
      </c>
      <c r="I84" s="28">
        <f>SUMIFS(I85:I1108,$B85:$B1108,$B85,$D85:$D1108,$D85,$E85:$E1108,$E85)/2</f>
        <v>1291286.28</v>
      </c>
    </row>
    <row r="85" spans="1:9" s="24" customFormat="1" ht="46.8">
      <c r="A85" s="20">
        <v>2</v>
      </c>
      <c r="B85" s="25">
        <v>935</v>
      </c>
      <c r="C85" s="34" t="s">
        <v>181</v>
      </c>
      <c r="D85" s="27" t="s">
        <v>89</v>
      </c>
      <c r="E85" s="27" t="s">
        <v>73</v>
      </c>
      <c r="F85" s="27" t="s">
        <v>31</v>
      </c>
      <c r="G85" s="27"/>
      <c r="H85" s="28">
        <f>SUMIFS(H86:H1108,$B86:$B1108,$B85,$D86:$D1108,$D86,$E86:$E1108,$E86,$F86:$F1108,$F86)</f>
        <v>3412069.52</v>
      </c>
      <c r="I85" s="28">
        <f>SUMIFS(I86:I1108,$B86:$B1108,$B85,$D86:$D1108,$D86,$E86:$E1108,$E86,$F86:$F1108,$F86)</f>
        <v>1281286.28</v>
      </c>
    </row>
    <row r="86" spans="1:9" s="24" customFormat="1" ht="31.2">
      <c r="A86" s="20">
        <v>3</v>
      </c>
      <c r="B86" s="25">
        <v>935</v>
      </c>
      <c r="C86" s="34" t="s">
        <v>23</v>
      </c>
      <c r="D86" s="27" t="s">
        <v>89</v>
      </c>
      <c r="E86" s="27" t="s">
        <v>73</v>
      </c>
      <c r="F86" s="27" t="s">
        <v>31</v>
      </c>
      <c r="G86" s="27" t="s">
        <v>86</v>
      </c>
      <c r="H86" s="33">
        <v>0</v>
      </c>
      <c r="I86" s="33">
        <v>0</v>
      </c>
    </row>
    <row r="87" spans="1:9" s="24" customFormat="1" ht="15.6">
      <c r="A87" s="20">
        <v>3</v>
      </c>
      <c r="B87" s="25">
        <v>935</v>
      </c>
      <c r="C87" s="34" t="s">
        <v>46</v>
      </c>
      <c r="D87" s="27" t="s">
        <v>89</v>
      </c>
      <c r="E87" s="27" t="s">
        <v>73</v>
      </c>
      <c r="F87" s="27" t="s">
        <v>31</v>
      </c>
      <c r="G87" s="27" t="s">
        <v>95</v>
      </c>
      <c r="H87" s="33">
        <v>3412069.52</v>
      </c>
      <c r="I87" s="33">
        <v>1281286.28</v>
      </c>
    </row>
    <row r="88" spans="1:9" s="24" customFormat="1" ht="46.8">
      <c r="A88" s="20">
        <v>2</v>
      </c>
      <c r="B88" s="25">
        <v>935</v>
      </c>
      <c r="C88" s="34" t="s">
        <v>168</v>
      </c>
      <c r="D88" s="27" t="s">
        <v>89</v>
      </c>
      <c r="E88" s="27" t="s">
        <v>73</v>
      </c>
      <c r="F88" s="27" t="s">
        <v>167</v>
      </c>
      <c r="G88" s="27"/>
      <c r="H88" s="28">
        <f>SUMIFS(H89:H1112,$B89:$B1112,$B88,$D89:$D1112,$D89,$E89:$E1112,$E89,$F89:$F1112,$F89)</f>
        <v>10000</v>
      </c>
      <c r="I88" s="28">
        <f>SUMIFS(I89:I1112,$B89:$B1112,$B88,$D89:$D1112,$D89,$E89:$E1112,$E89,$F89:$F1112,$F89)</f>
        <v>10000</v>
      </c>
    </row>
    <row r="89" spans="1:9" s="24" customFormat="1" ht="15.6">
      <c r="A89" s="20">
        <v>3</v>
      </c>
      <c r="B89" s="25">
        <v>935</v>
      </c>
      <c r="C89" s="34" t="s">
        <v>46</v>
      </c>
      <c r="D89" s="27" t="s">
        <v>89</v>
      </c>
      <c r="E89" s="27" t="s">
        <v>73</v>
      </c>
      <c r="F89" s="27" t="s">
        <v>167</v>
      </c>
      <c r="G89" s="27" t="s">
        <v>95</v>
      </c>
      <c r="H89" s="33">
        <v>10000</v>
      </c>
      <c r="I89" s="33">
        <v>10000</v>
      </c>
    </row>
    <row r="90" spans="1:9" s="24" customFormat="1" ht="78" customHeight="1">
      <c r="A90" s="20">
        <v>0</v>
      </c>
      <c r="B90" s="21">
        <v>943</v>
      </c>
      <c r="C90" s="22" t="s">
        <v>160</v>
      </c>
      <c r="D90" s="36"/>
      <c r="E90" s="36"/>
      <c r="F90" s="36"/>
      <c r="G90" s="36"/>
      <c r="H90" s="23">
        <f>SUMIFS(H91:H1118,$B91:$B1118,$B91)/3</f>
        <v>8615498</v>
      </c>
      <c r="I90" s="23">
        <f>SUMIFS(I91:I1118,$B91:$B1118,$B91)/3</f>
        <v>3889599.2600000002</v>
      </c>
    </row>
    <row r="91" spans="1:9" s="24" customFormat="1" ht="15.6">
      <c r="A91" s="20">
        <v>1</v>
      </c>
      <c r="B91" s="25">
        <v>943</v>
      </c>
      <c r="C91" s="34" t="s">
        <v>149</v>
      </c>
      <c r="D91" s="27" t="s">
        <v>88</v>
      </c>
      <c r="E91" s="27" t="s">
        <v>90</v>
      </c>
      <c r="F91" s="27" t="s">
        <v>7</v>
      </c>
      <c r="G91" s="27" t="s">
        <v>75</v>
      </c>
      <c r="H91" s="28">
        <f>SUMIFS(H92:H1113,$B92:$B1113,$B92,$D92:$D1113,$D92,$E92:$E1113,$E92)/2</f>
        <v>6427000</v>
      </c>
      <c r="I91" s="28">
        <f>SUMIFS(I92:I1113,$B92:$B1113,$B92,$D92:$D1113,$D92,$E92:$E1113,$E92)/2</f>
        <v>2915220.55</v>
      </c>
    </row>
    <row r="92" spans="1:9" s="24" customFormat="1" ht="62.4">
      <c r="A92" s="20">
        <v>2</v>
      </c>
      <c r="B92" s="25">
        <v>943</v>
      </c>
      <c r="C92" s="34" t="s">
        <v>195</v>
      </c>
      <c r="D92" s="27" t="s">
        <v>88</v>
      </c>
      <c r="E92" s="27" t="s">
        <v>90</v>
      </c>
      <c r="F92" s="27" t="s">
        <v>10</v>
      </c>
      <c r="G92" s="27"/>
      <c r="H92" s="28">
        <f>SUMIFS(H93:H1113,$B93:$B1113,$B92,$D93:$D1113,$D93,$E93:$E1113,$E93,$F93:$F1113,$F93)</f>
        <v>6427000</v>
      </c>
      <c r="I92" s="28">
        <f>SUMIFS(I93:I1113,$B93:$B1113,$B92,$D93:$D1113,$D93,$E93:$E1113,$E93,$F93:$F1113,$F93)</f>
        <v>2915220.55</v>
      </c>
    </row>
    <row r="93" spans="1:9" s="24" customFormat="1" ht="33.6" customHeight="1">
      <c r="A93" s="20">
        <v>3</v>
      </c>
      <c r="B93" s="25">
        <v>943</v>
      </c>
      <c r="C93" s="34" t="s">
        <v>21</v>
      </c>
      <c r="D93" s="27" t="s">
        <v>88</v>
      </c>
      <c r="E93" s="27" t="s">
        <v>90</v>
      </c>
      <c r="F93" s="27" t="s">
        <v>10</v>
      </c>
      <c r="G93" s="27" t="s">
        <v>84</v>
      </c>
      <c r="H93" s="33">
        <v>6427000</v>
      </c>
      <c r="I93" s="33">
        <v>2915220.55</v>
      </c>
    </row>
    <row r="94" spans="1:9" s="24" customFormat="1" ht="31.2">
      <c r="A94" s="20">
        <v>1</v>
      </c>
      <c r="B94" s="25">
        <v>943</v>
      </c>
      <c r="C94" s="34" t="s">
        <v>27</v>
      </c>
      <c r="D94" s="27" t="s">
        <v>88</v>
      </c>
      <c r="E94" s="27" t="s">
        <v>74</v>
      </c>
      <c r="F94" s="27"/>
      <c r="G94" s="27"/>
      <c r="H94" s="28">
        <f>SUMIFS(H95:H1116,$B95:$B1116,$B95,$D95:$D1116,$D95,$E95:$E1116,$E95)/2</f>
        <v>2188498</v>
      </c>
      <c r="I94" s="28">
        <f>SUMIFS(I95:I1116,$B95:$B1116,$B95,$D95:$D1116,$D95,$E95:$E1116,$E95)/2</f>
        <v>974378.71</v>
      </c>
    </row>
    <row r="95" spans="1:9" s="24" customFormat="1" ht="62.4">
      <c r="A95" s="20">
        <v>2</v>
      </c>
      <c r="B95" s="25">
        <v>943</v>
      </c>
      <c r="C95" s="34" t="s">
        <v>195</v>
      </c>
      <c r="D95" s="27" t="s">
        <v>88</v>
      </c>
      <c r="E95" s="27" t="s">
        <v>74</v>
      </c>
      <c r="F95" s="27" t="s">
        <v>10</v>
      </c>
      <c r="G95" s="27"/>
      <c r="H95" s="28">
        <f>SUMIFS(H96:H1116,$B96:$B1116,$B95,$D96:$D1116,$D96,$E96:$E1116,$E96,$F96:$F1116,$F96)</f>
        <v>2188498</v>
      </c>
      <c r="I95" s="28">
        <f>SUMIFS(I96:I1116,$B96:$B1116,$B95,$D96:$D1116,$D96,$E96:$E1116,$E96,$F96:$F1116,$F96)</f>
        <v>974378.71</v>
      </c>
    </row>
    <row r="96" spans="1:9" s="24" customFormat="1" ht="31.2">
      <c r="A96" s="20">
        <v>3</v>
      </c>
      <c r="B96" s="25">
        <v>943</v>
      </c>
      <c r="C96" s="34" t="s">
        <v>23</v>
      </c>
      <c r="D96" s="27" t="s">
        <v>88</v>
      </c>
      <c r="E96" s="27" t="s">
        <v>74</v>
      </c>
      <c r="F96" s="27" t="s">
        <v>10</v>
      </c>
      <c r="G96" s="27" t="s">
        <v>86</v>
      </c>
      <c r="H96" s="33">
        <v>1917929</v>
      </c>
      <c r="I96" s="33">
        <v>907684.5</v>
      </c>
    </row>
    <row r="97" spans="1:9" s="24" customFormat="1" ht="46.8">
      <c r="A97" s="20">
        <v>3</v>
      </c>
      <c r="B97" s="25">
        <v>943</v>
      </c>
      <c r="C97" s="34" t="s">
        <v>12</v>
      </c>
      <c r="D97" s="27" t="s">
        <v>88</v>
      </c>
      <c r="E97" s="27" t="s">
        <v>74</v>
      </c>
      <c r="F97" s="27" t="s">
        <v>10</v>
      </c>
      <c r="G97" s="27" t="s">
        <v>77</v>
      </c>
      <c r="H97" s="33">
        <v>270569</v>
      </c>
      <c r="I97" s="33">
        <v>66694.210000000006</v>
      </c>
    </row>
    <row r="98" spans="1:9" s="24" customFormat="1" ht="15.6">
      <c r="A98" s="20">
        <v>3</v>
      </c>
      <c r="B98" s="25">
        <v>943</v>
      </c>
      <c r="C98" s="34" t="s">
        <v>13</v>
      </c>
      <c r="D98" s="27" t="s">
        <v>88</v>
      </c>
      <c r="E98" s="27" t="s">
        <v>74</v>
      </c>
      <c r="F98" s="27" t="s">
        <v>10</v>
      </c>
      <c r="G98" s="27" t="s">
        <v>78</v>
      </c>
      <c r="H98" s="33">
        <v>0</v>
      </c>
      <c r="I98" s="33">
        <v>0</v>
      </c>
    </row>
    <row r="99" spans="1:9" s="24" customFormat="1" ht="62.4">
      <c r="A99" s="20">
        <v>0</v>
      </c>
      <c r="B99" s="21">
        <v>950</v>
      </c>
      <c r="C99" s="22" t="s">
        <v>159</v>
      </c>
      <c r="D99" s="36"/>
      <c r="E99" s="36"/>
      <c r="F99" s="36"/>
      <c r="G99" s="36"/>
      <c r="H99" s="23">
        <f>SUMIFS(H100:H1127,$B100:$B1127,$B100)/3</f>
        <v>65278742.400000006</v>
      </c>
      <c r="I99" s="23">
        <f>SUMIFS(I100:I1127,$B100:$B1127,$B100)/3</f>
        <v>34775521.43</v>
      </c>
    </row>
    <row r="100" spans="1:9" s="24" customFormat="1" ht="78">
      <c r="A100" s="20">
        <v>1</v>
      </c>
      <c r="B100" s="25">
        <v>950</v>
      </c>
      <c r="C100" s="34" t="s">
        <v>34</v>
      </c>
      <c r="D100" s="27" t="s">
        <v>73</v>
      </c>
      <c r="E100" s="27" t="s">
        <v>90</v>
      </c>
      <c r="F100" s="27" t="s">
        <v>7</v>
      </c>
      <c r="G100" s="27" t="s">
        <v>75</v>
      </c>
      <c r="H100" s="28">
        <f>SUMIFS(H101:H1122,$B101:$B1122,$B101,$D101:$D1122,$D101,$E101:$E1122,$E101)/2</f>
        <v>5438411.9100000001</v>
      </c>
      <c r="I100" s="28">
        <f>SUMIFS(I101:I1122,$B101:$B1122,$B101,$D101:$D1122,$D101,$E101:$E1122,$E101)/2</f>
        <v>2849476.9499999997</v>
      </c>
    </row>
    <row r="101" spans="1:9" s="24" customFormat="1" ht="62.4">
      <c r="A101" s="20">
        <v>2</v>
      </c>
      <c r="B101" s="25">
        <v>950</v>
      </c>
      <c r="C101" s="30" t="s">
        <v>131</v>
      </c>
      <c r="D101" s="27" t="s">
        <v>73</v>
      </c>
      <c r="E101" s="27" t="s">
        <v>90</v>
      </c>
      <c r="F101" s="27" t="s">
        <v>15</v>
      </c>
      <c r="G101" s="27" t="s">
        <v>75</v>
      </c>
      <c r="H101" s="28">
        <f>SUMIFS(H102:H1122,$B102:$B1122,$B101,$D102:$D1122,$D102,$E102:$E1122,$E102,$F102:$F1122,$F102)</f>
        <v>100000</v>
      </c>
      <c r="I101" s="28">
        <f>SUMIFS(I102:I1122,$B102:$B1122,$B101,$D102:$D1122,$D102,$E102:$E1122,$E102,$F102:$F1122,$F102)</f>
        <v>0</v>
      </c>
    </row>
    <row r="102" spans="1:9" s="24" customFormat="1" ht="46.8">
      <c r="A102" s="20">
        <v>3</v>
      </c>
      <c r="B102" s="25">
        <v>950</v>
      </c>
      <c r="C102" s="34" t="s">
        <v>12</v>
      </c>
      <c r="D102" s="27" t="s">
        <v>73</v>
      </c>
      <c r="E102" s="27" t="s">
        <v>90</v>
      </c>
      <c r="F102" s="27" t="s">
        <v>15</v>
      </c>
      <c r="G102" s="27" t="s">
        <v>77</v>
      </c>
      <c r="H102" s="33">
        <v>100000</v>
      </c>
      <c r="I102" s="33">
        <v>0</v>
      </c>
    </row>
    <row r="103" spans="1:9" s="24" customFormat="1" ht="62.4">
      <c r="A103" s="20">
        <v>2</v>
      </c>
      <c r="B103" s="25">
        <v>950</v>
      </c>
      <c r="C103" s="30" t="s">
        <v>133</v>
      </c>
      <c r="D103" s="27" t="s">
        <v>73</v>
      </c>
      <c r="E103" s="27" t="s">
        <v>90</v>
      </c>
      <c r="F103" s="27" t="s">
        <v>42</v>
      </c>
      <c r="G103" s="27" t="s">
        <v>75</v>
      </c>
      <c r="H103" s="28">
        <f>SUMIFS(H104:H1124,$B104:$B1124,$B103,$D104:$D1124,$D104,$E104:$E1124,$E104,$F104:$F1124,$F104)</f>
        <v>18632</v>
      </c>
      <c r="I103" s="28">
        <f>SUMIFS(I104:I1124,$B104:$B1124,$B103,$D104:$D1124,$D104,$E104:$E1124,$E104,$F104:$F1124,$F104)</f>
        <v>0</v>
      </c>
    </row>
    <row r="104" spans="1:9" s="24" customFormat="1" ht="46.8">
      <c r="A104" s="20">
        <v>3</v>
      </c>
      <c r="B104" s="25">
        <v>950</v>
      </c>
      <c r="C104" s="34" t="s">
        <v>12</v>
      </c>
      <c r="D104" s="27" t="s">
        <v>73</v>
      </c>
      <c r="E104" s="27" t="s">
        <v>90</v>
      </c>
      <c r="F104" s="27" t="s">
        <v>42</v>
      </c>
      <c r="G104" s="27" t="s">
        <v>77</v>
      </c>
      <c r="H104" s="33">
        <v>18632</v>
      </c>
      <c r="I104" s="33">
        <v>0</v>
      </c>
    </row>
    <row r="105" spans="1:9" s="24" customFormat="1" ht="78">
      <c r="A105" s="20">
        <v>2</v>
      </c>
      <c r="B105" s="25">
        <v>950</v>
      </c>
      <c r="C105" s="34" t="s">
        <v>9</v>
      </c>
      <c r="D105" s="27" t="s">
        <v>73</v>
      </c>
      <c r="E105" s="27" t="s">
        <v>90</v>
      </c>
      <c r="F105" s="27" t="s">
        <v>112</v>
      </c>
      <c r="G105" s="27" t="s">
        <v>75</v>
      </c>
      <c r="H105" s="28">
        <f>SUMIFS(H106:H1126,$B106:$B1126,$B105,$D106:$D1126,$D106,$E106:$E1126,$E106,$F106:$F1126,$F106)</f>
        <v>5319779.91</v>
      </c>
      <c r="I105" s="28">
        <f>SUMIFS(I106:I1126,$B106:$B1126,$B105,$D106:$D1126,$D106,$E106:$E1126,$E106,$F106:$F1126,$F106)</f>
        <v>2849476.9499999997</v>
      </c>
    </row>
    <row r="106" spans="1:9" s="24" customFormat="1" ht="46.8">
      <c r="A106" s="20">
        <v>3</v>
      </c>
      <c r="B106" s="25">
        <v>950</v>
      </c>
      <c r="C106" s="34" t="s">
        <v>11</v>
      </c>
      <c r="D106" s="27" t="s">
        <v>73</v>
      </c>
      <c r="E106" s="27" t="s">
        <v>90</v>
      </c>
      <c r="F106" s="27" t="s">
        <v>112</v>
      </c>
      <c r="G106" s="27" t="s">
        <v>76</v>
      </c>
      <c r="H106" s="33">
        <v>4965799.91</v>
      </c>
      <c r="I106" s="33">
        <v>2610623.17</v>
      </c>
    </row>
    <row r="107" spans="1:9" s="24" customFormat="1" ht="46.8">
      <c r="A107" s="20">
        <v>3</v>
      </c>
      <c r="B107" s="25">
        <v>950</v>
      </c>
      <c r="C107" s="34" t="s">
        <v>12</v>
      </c>
      <c r="D107" s="27" t="s">
        <v>73</v>
      </c>
      <c r="E107" s="27" t="s">
        <v>90</v>
      </c>
      <c r="F107" s="27" t="s">
        <v>112</v>
      </c>
      <c r="G107" s="27" t="s">
        <v>77</v>
      </c>
      <c r="H107" s="33">
        <v>352480</v>
      </c>
      <c r="I107" s="33">
        <v>238853.78</v>
      </c>
    </row>
    <row r="108" spans="1:9" s="24" customFormat="1" ht="39" customHeight="1">
      <c r="A108" s="20">
        <v>3</v>
      </c>
      <c r="B108" s="25">
        <v>950</v>
      </c>
      <c r="C108" s="34" t="s">
        <v>21</v>
      </c>
      <c r="D108" s="27" t="s">
        <v>73</v>
      </c>
      <c r="E108" s="27" t="s">
        <v>90</v>
      </c>
      <c r="F108" s="27" t="s">
        <v>112</v>
      </c>
      <c r="G108" s="27" t="s">
        <v>84</v>
      </c>
      <c r="H108" s="33">
        <v>0</v>
      </c>
      <c r="I108" s="33">
        <v>0</v>
      </c>
    </row>
    <row r="109" spans="1:9" s="24" customFormat="1" ht="15.6">
      <c r="A109" s="20">
        <v>3</v>
      </c>
      <c r="B109" s="25">
        <v>950</v>
      </c>
      <c r="C109" s="34" t="s">
        <v>143</v>
      </c>
      <c r="D109" s="27" t="s">
        <v>73</v>
      </c>
      <c r="E109" s="27" t="s">
        <v>90</v>
      </c>
      <c r="F109" s="27" t="s">
        <v>112</v>
      </c>
      <c r="G109" s="27" t="s">
        <v>142</v>
      </c>
      <c r="H109" s="33">
        <v>0</v>
      </c>
      <c r="I109" s="33">
        <v>0</v>
      </c>
    </row>
    <row r="110" spans="1:9" s="24" customFormat="1" ht="21" customHeight="1">
      <c r="A110" s="20">
        <v>3</v>
      </c>
      <c r="B110" s="25">
        <v>950</v>
      </c>
      <c r="C110" s="34" t="s">
        <v>13</v>
      </c>
      <c r="D110" s="27" t="s">
        <v>73</v>
      </c>
      <c r="E110" s="27" t="s">
        <v>90</v>
      </c>
      <c r="F110" s="27" t="s">
        <v>112</v>
      </c>
      <c r="G110" s="27" t="s">
        <v>78</v>
      </c>
      <c r="H110" s="33">
        <v>1500</v>
      </c>
      <c r="I110" s="33">
        <v>0</v>
      </c>
    </row>
    <row r="111" spans="1:9" s="24" customFormat="1" ht="15" customHeight="1">
      <c r="A111" s="20">
        <v>1</v>
      </c>
      <c r="B111" s="25">
        <v>950</v>
      </c>
      <c r="C111" s="34" t="s">
        <v>14</v>
      </c>
      <c r="D111" s="27" t="s">
        <v>73</v>
      </c>
      <c r="E111" s="27" t="s">
        <v>79</v>
      </c>
      <c r="F111" s="27"/>
      <c r="G111" s="27"/>
      <c r="H111" s="28">
        <f>SUMIFS(H112:H1133,$B112:$B1133,$B112,$D112:$D1133,$D112,$E112:$E1133,$E112)/2</f>
        <v>660000</v>
      </c>
      <c r="I111" s="28">
        <f>SUMIFS(I112:I1133,$B112:$B1133,$B112,$D112:$D1133,$D112,$E112:$E1133,$E112)/2</f>
        <v>273749.5</v>
      </c>
    </row>
    <row r="112" spans="1:9" s="24" customFormat="1" ht="78">
      <c r="A112" s="20">
        <v>2</v>
      </c>
      <c r="B112" s="25">
        <v>950</v>
      </c>
      <c r="C112" s="34" t="s">
        <v>182</v>
      </c>
      <c r="D112" s="27" t="s">
        <v>73</v>
      </c>
      <c r="E112" s="27" t="s">
        <v>79</v>
      </c>
      <c r="F112" s="27" t="s">
        <v>50</v>
      </c>
      <c r="G112" s="27" t="s">
        <v>75</v>
      </c>
      <c r="H112" s="28">
        <f>SUMIFS(H113:H1133,$B113:$B1133,$B112,$D113:$D1133,$D113,$E113:$E1133,$E113,$F113:$F1133,$F113)</f>
        <v>660000</v>
      </c>
      <c r="I112" s="28">
        <f>SUMIFS(I113:I1133,$B113:$B1133,$B112,$D113:$D1133,$D113,$E113:$E1133,$E113,$F113:$F1133,$F113)</f>
        <v>273749.5</v>
      </c>
    </row>
    <row r="113" spans="1:9" s="24" customFormat="1" ht="46.8">
      <c r="A113" s="20">
        <v>3</v>
      </c>
      <c r="B113" s="25">
        <v>950</v>
      </c>
      <c r="C113" s="34" t="s">
        <v>12</v>
      </c>
      <c r="D113" s="27" t="s">
        <v>73</v>
      </c>
      <c r="E113" s="27" t="s">
        <v>79</v>
      </c>
      <c r="F113" s="27" t="s">
        <v>50</v>
      </c>
      <c r="G113" s="27" t="s">
        <v>77</v>
      </c>
      <c r="H113" s="33">
        <v>660000</v>
      </c>
      <c r="I113" s="33">
        <v>273749.5</v>
      </c>
    </row>
    <row r="114" spans="1:9" s="24" customFormat="1" ht="46.8">
      <c r="A114" s="20">
        <v>1</v>
      </c>
      <c r="B114" s="25">
        <v>950</v>
      </c>
      <c r="C114" s="34" t="s">
        <v>36</v>
      </c>
      <c r="D114" s="27" t="s">
        <v>82</v>
      </c>
      <c r="E114" s="27" t="s">
        <v>80</v>
      </c>
      <c r="F114" s="27"/>
      <c r="G114" s="27"/>
      <c r="H114" s="28">
        <f>SUMIFS(H115:H1136,$B115:$B1136,$B115,$D115:$D1136,$D115,$E115:$E1136,$E115)/2</f>
        <v>383040</v>
      </c>
      <c r="I114" s="28">
        <f>SUMIFS(I115:I1136,$B115:$B1136,$B115,$D115:$D1136,$D115,$E115:$E1136,$E115)/2</f>
        <v>68749</v>
      </c>
    </row>
    <row r="115" spans="1:9" s="24" customFormat="1" ht="62.4">
      <c r="A115" s="20">
        <v>2</v>
      </c>
      <c r="B115" s="25">
        <v>950</v>
      </c>
      <c r="C115" s="34" t="s">
        <v>183</v>
      </c>
      <c r="D115" s="27" t="s">
        <v>82</v>
      </c>
      <c r="E115" s="27" t="s">
        <v>80</v>
      </c>
      <c r="F115" s="27" t="s">
        <v>139</v>
      </c>
      <c r="G115" s="27"/>
      <c r="H115" s="28">
        <f>SUMIFS(H116:H1136,$B116:$B1136,$B115,$D116:$D1136,$D116,$E116:$E1136,$E116,$F116:$F1136,$F116)</f>
        <v>383040</v>
      </c>
      <c r="I115" s="28">
        <f>SUMIFS(I116:I1136,$B116:$B1136,$B115,$D116:$D1136,$D116,$E116:$E1136,$E116,$F116:$F1136,$F116)</f>
        <v>68749</v>
      </c>
    </row>
    <row r="116" spans="1:9" s="24" customFormat="1" ht="46.8">
      <c r="A116" s="20">
        <v>3</v>
      </c>
      <c r="B116" s="25">
        <v>950</v>
      </c>
      <c r="C116" s="34" t="s">
        <v>12</v>
      </c>
      <c r="D116" s="27" t="s">
        <v>82</v>
      </c>
      <c r="E116" s="27" t="s">
        <v>80</v>
      </c>
      <c r="F116" s="27" t="s">
        <v>139</v>
      </c>
      <c r="G116" s="27" t="s">
        <v>77</v>
      </c>
      <c r="H116" s="33">
        <v>383040</v>
      </c>
      <c r="I116" s="33">
        <v>68749</v>
      </c>
    </row>
    <row r="117" spans="1:9" s="24" customFormat="1" ht="31.2">
      <c r="A117" s="20">
        <v>1</v>
      </c>
      <c r="B117" s="25">
        <v>950</v>
      </c>
      <c r="C117" s="34" t="s">
        <v>37</v>
      </c>
      <c r="D117" s="27" t="s">
        <v>90</v>
      </c>
      <c r="E117" s="27" t="s">
        <v>91</v>
      </c>
      <c r="F117" s="27"/>
      <c r="G117" s="27"/>
      <c r="H117" s="28">
        <f>SUMIFS(H118:H1139,$B118:$B1139,$B118,$D118:$D1139,$D118,$E118:$E1139,$E118)/2</f>
        <v>0</v>
      </c>
      <c r="I117" s="28">
        <f>SUMIFS(I118:I1139,$B118:$B1139,$B118,$D118:$D1139,$D118,$E118:$E1139,$E118)/2</f>
        <v>0</v>
      </c>
    </row>
    <row r="118" spans="1:9" s="24" customFormat="1" ht="78">
      <c r="A118" s="20">
        <v>2</v>
      </c>
      <c r="B118" s="25">
        <v>950</v>
      </c>
      <c r="C118" s="34" t="s">
        <v>182</v>
      </c>
      <c r="D118" s="27" t="s">
        <v>90</v>
      </c>
      <c r="E118" s="27" t="s">
        <v>91</v>
      </c>
      <c r="F118" s="27" t="s">
        <v>50</v>
      </c>
      <c r="G118" s="27"/>
      <c r="H118" s="28">
        <f>SUMIFS(H119:H1139,$B119:$B1139,$B118,$D119:$D1139,$D119,$E119:$E1139,$E119,$F119:$F1139,$F119)</f>
        <v>0</v>
      </c>
      <c r="I118" s="28">
        <f>SUMIFS(I119:I1139,$B119:$B1139,$B118,$D119:$D1139,$D119,$E119:$E1139,$E119,$F119:$F1139,$F119)</f>
        <v>0</v>
      </c>
    </row>
    <row r="119" spans="1:9" s="24" customFormat="1" ht="46.8">
      <c r="A119" s="20">
        <v>3</v>
      </c>
      <c r="B119" s="25">
        <v>950</v>
      </c>
      <c r="C119" s="34" t="s">
        <v>12</v>
      </c>
      <c r="D119" s="27" t="s">
        <v>90</v>
      </c>
      <c r="E119" s="27" t="s">
        <v>91</v>
      </c>
      <c r="F119" s="27" t="s">
        <v>50</v>
      </c>
      <c r="G119" s="27" t="s">
        <v>77</v>
      </c>
      <c r="H119" s="33">
        <v>0</v>
      </c>
      <c r="I119" s="33">
        <v>0</v>
      </c>
    </row>
    <row r="120" spans="1:9" s="24" customFormat="1" ht="15.6">
      <c r="A120" s="20">
        <v>1</v>
      </c>
      <c r="B120" s="25">
        <v>950</v>
      </c>
      <c r="C120" s="34" t="s">
        <v>59</v>
      </c>
      <c r="D120" s="27" t="s">
        <v>96</v>
      </c>
      <c r="E120" s="27" t="s">
        <v>73</v>
      </c>
      <c r="F120" s="27"/>
      <c r="G120" s="27"/>
      <c r="H120" s="28">
        <f>SUMIFS(H121:H1136,$B121:$B1136,$B121,$D121:$D1136,$D121,$E121:$E1136,$E121)/2</f>
        <v>21065115.280000001</v>
      </c>
      <c r="I120" s="28">
        <f>SUMIFS(I121:I1136,$B121:$B1136,$B121,$D121:$D1136,$D121,$E121:$E1136,$E121)/2</f>
        <v>16987938.98</v>
      </c>
    </row>
    <row r="121" spans="1:9" s="24" customFormat="1" ht="78">
      <c r="A121" s="20">
        <v>2</v>
      </c>
      <c r="B121" s="25">
        <v>950</v>
      </c>
      <c r="C121" s="34" t="s">
        <v>182</v>
      </c>
      <c r="D121" s="27" t="s">
        <v>96</v>
      </c>
      <c r="E121" s="27" t="s">
        <v>73</v>
      </c>
      <c r="F121" s="27" t="s">
        <v>50</v>
      </c>
      <c r="G121" s="27"/>
      <c r="H121" s="28">
        <f>SUMIFS(H122:H1143,$B122:$B1143,$B121,$D122:$D1143,$D122,$E122:$E1143,$E122,$F122:$F1143,$F122)</f>
        <v>560000</v>
      </c>
      <c r="I121" s="28">
        <f>SUMIFS(I122:I1143,$B122:$B1143,$B121,$D122:$D1143,$D122,$E122:$E1143,$E122,$F122:$F1143,$F122)</f>
        <v>17530.900000000001</v>
      </c>
    </row>
    <row r="122" spans="1:9" s="24" customFormat="1" ht="46.8">
      <c r="A122" s="20">
        <v>3</v>
      </c>
      <c r="B122" s="25">
        <v>950</v>
      </c>
      <c r="C122" s="34" t="s">
        <v>12</v>
      </c>
      <c r="D122" s="27" t="s">
        <v>96</v>
      </c>
      <c r="E122" s="27" t="s">
        <v>73</v>
      </c>
      <c r="F122" s="27" t="s">
        <v>50</v>
      </c>
      <c r="G122" s="27" t="s">
        <v>77</v>
      </c>
      <c r="H122" s="33">
        <v>560000</v>
      </c>
      <c r="I122" s="33">
        <v>17530.900000000001</v>
      </c>
    </row>
    <row r="123" spans="1:9" s="24" customFormat="1" ht="66" customHeight="1">
      <c r="A123" s="20">
        <v>2</v>
      </c>
      <c r="B123" s="25">
        <v>950</v>
      </c>
      <c r="C123" s="37" t="s">
        <v>138</v>
      </c>
      <c r="D123" s="27" t="s">
        <v>96</v>
      </c>
      <c r="E123" s="27" t="s">
        <v>73</v>
      </c>
      <c r="F123" s="27" t="s">
        <v>137</v>
      </c>
      <c r="G123" s="27" t="s">
        <v>75</v>
      </c>
      <c r="H123" s="28">
        <f>SUMIFS(H124:H1133,$B124:$B1133,$B123,$D124:$D1133,$D124,$E124:$E1133,$E124,$F124:$F1133,$F124)</f>
        <v>20475115.280000001</v>
      </c>
      <c r="I123" s="28">
        <f>SUMIFS(I124:I1133,$B124:$B1133,$B123,$D124:$D1133,$D124,$E124:$E1133,$E124,$F124:$F1133,$F124)</f>
        <v>16970408.079999998</v>
      </c>
    </row>
    <row r="124" spans="1:9" s="24" customFormat="1" ht="15.6">
      <c r="A124" s="20">
        <v>3</v>
      </c>
      <c r="B124" s="25">
        <v>950</v>
      </c>
      <c r="C124" s="34" t="s">
        <v>141</v>
      </c>
      <c r="D124" s="27" t="s">
        <v>96</v>
      </c>
      <c r="E124" s="27" t="s">
        <v>73</v>
      </c>
      <c r="F124" s="27" t="s">
        <v>137</v>
      </c>
      <c r="G124" s="27" t="s">
        <v>140</v>
      </c>
      <c r="H124" s="33">
        <v>2568829</v>
      </c>
      <c r="I124" s="33">
        <v>1634000</v>
      </c>
    </row>
    <row r="125" spans="1:9" s="24" customFormat="1" ht="24" customHeight="1">
      <c r="A125" s="20">
        <v>3</v>
      </c>
      <c r="B125" s="25">
        <v>950</v>
      </c>
      <c r="C125" s="34" t="s">
        <v>123</v>
      </c>
      <c r="D125" s="27" t="s">
        <v>96</v>
      </c>
      <c r="E125" s="27" t="s">
        <v>73</v>
      </c>
      <c r="F125" s="27" t="s">
        <v>137</v>
      </c>
      <c r="G125" s="27" t="s">
        <v>124</v>
      </c>
      <c r="H125" s="33">
        <v>17906286.280000001</v>
      </c>
      <c r="I125" s="33">
        <v>15336408.08</v>
      </c>
    </row>
    <row r="126" spans="1:9" s="24" customFormat="1" ht="62.4">
      <c r="A126" s="20">
        <v>2</v>
      </c>
      <c r="B126" s="25">
        <v>950</v>
      </c>
      <c r="C126" s="34" t="s">
        <v>206</v>
      </c>
      <c r="D126" s="27" t="s">
        <v>96</v>
      </c>
      <c r="E126" s="27" t="s">
        <v>73</v>
      </c>
      <c r="F126" s="27" t="s">
        <v>205</v>
      </c>
      <c r="G126" s="27"/>
      <c r="H126" s="28">
        <f>SUMIFS(H127:H1149,$B127:$B1149,$B126,$D127:$D1149,$D127,$E127:$E1149,$E127,$F127:$F1149,$F127)</f>
        <v>30000</v>
      </c>
      <c r="I126" s="28">
        <f>SUMIFS(I127:I1149,$B127:$B1149,$B126,$D127:$D1149,$D127,$E127:$E1149,$E127,$F127:$F1149,$F127)</f>
        <v>0</v>
      </c>
    </row>
    <row r="127" spans="1:9" s="24" customFormat="1" ht="46.8">
      <c r="A127" s="20">
        <v>3</v>
      </c>
      <c r="B127" s="25">
        <v>950</v>
      </c>
      <c r="C127" s="34" t="s">
        <v>12</v>
      </c>
      <c r="D127" s="27" t="s">
        <v>96</v>
      </c>
      <c r="E127" s="27" t="s">
        <v>73</v>
      </c>
      <c r="F127" s="27" t="s">
        <v>205</v>
      </c>
      <c r="G127" s="27" t="s">
        <v>77</v>
      </c>
      <c r="H127" s="33">
        <v>30000</v>
      </c>
      <c r="I127" s="33">
        <v>0</v>
      </c>
    </row>
    <row r="128" spans="1:9" s="24" customFormat="1" ht="15.6">
      <c r="A128" s="20">
        <v>1</v>
      </c>
      <c r="B128" s="25">
        <v>950</v>
      </c>
      <c r="C128" s="34" t="s">
        <v>38</v>
      </c>
      <c r="D128" s="27" t="s">
        <v>85</v>
      </c>
      <c r="E128" s="27" t="s">
        <v>92</v>
      </c>
      <c r="F128" s="27"/>
      <c r="G128" s="27"/>
      <c r="H128" s="28">
        <f>SUMIFS(H129:H1142,$B129:$B1142,$B129,$D129:$D1142,$D129,$E129:$E1142,$E129)/2</f>
        <v>25782215.210000001</v>
      </c>
      <c r="I128" s="28">
        <f>SUMIFS(I129:I1142,$B129:$B1142,$B129,$D129:$D1142,$D129,$E129:$E1142,$E129)/2</f>
        <v>11010619</v>
      </c>
    </row>
    <row r="129" spans="1:9" s="24" customFormat="1" ht="78">
      <c r="A129" s="20">
        <v>2</v>
      </c>
      <c r="B129" s="25">
        <v>950</v>
      </c>
      <c r="C129" s="39" t="s">
        <v>158</v>
      </c>
      <c r="D129" s="27" t="s">
        <v>85</v>
      </c>
      <c r="E129" s="27" t="s">
        <v>92</v>
      </c>
      <c r="F129" s="27" t="s">
        <v>39</v>
      </c>
      <c r="G129" s="27"/>
      <c r="H129" s="28">
        <f>SUMIFS(H130:H1142,$B130:$B1142,$B129,$D130:$D1142,$D130,$E130:$E1142,$E130,$F130:$F1142,$F130)</f>
        <v>1751768</v>
      </c>
      <c r="I129" s="28">
        <f>SUMIFS(I130:I1142,$B130:$B1142,$B129,$D130:$D1142,$D130,$E130:$E1142,$E130,$F130:$F1142,$F130)</f>
        <v>0</v>
      </c>
    </row>
    <row r="130" spans="1:9" s="24" customFormat="1" ht="46.8">
      <c r="A130" s="20">
        <v>3</v>
      </c>
      <c r="B130" s="25">
        <v>950</v>
      </c>
      <c r="C130" s="34" t="s">
        <v>12</v>
      </c>
      <c r="D130" s="27" t="s">
        <v>85</v>
      </c>
      <c r="E130" s="27" t="s">
        <v>92</v>
      </c>
      <c r="F130" s="27" t="s">
        <v>39</v>
      </c>
      <c r="G130" s="27" t="s">
        <v>77</v>
      </c>
      <c r="H130" s="33">
        <v>1751768</v>
      </c>
      <c r="I130" s="33">
        <v>0</v>
      </c>
    </row>
    <row r="131" spans="1:9" s="24" customFormat="1" ht="78">
      <c r="A131" s="20">
        <v>2</v>
      </c>
      <c r="B131" s="25">
        <v>950</v>
      </c>
      <c r="C131" s="34" t="s">
        <v>182</v>
      </c>
      <c r="D131" s="27" t="s">
        <v>85</v>
      </c>
      <c r="E131" s="27" t="s">
        <v>92</v>
      </c>
      <c r="F131" s="27" t="s">
        <v>50</v>
      </c>
      <c r="G131" s="27"/>
      <c r="H131" s="28">
        <f>SUMIFS(H132:H1144,$B132:$B1144,$B131,$D132:$D1144,$D132,$E132:$E1144,$E132,$F132:$F1144,$F132)</f>
        <v>23182456.210000001</v>
      </c>
      <c r="I131" s="28">
        <f>SUMIFS(I132:I1144,$B132:$B1144,$B131,$D132:$D1144,$D132,$E132:$E1144,$E132,$F132:$F1144,$F132)</f>
        <v>11010619</v>
      </c>
    </row>
    <row r="132" spans="1:9" s="24" customFormat="1" ht="46.8">
      <c r="A132" s="20">
        <v>3</v>
      </c>
      <c r="B132" s="25">
        <v>950</v>
      </c>
      <c r="C132" s="34" t="s">
        <v>12</v>
      </c>
      <c r="D132" s="27" t="s">
        <v>85</v>
      </c>
      <c r="E132" s="27" t="s">
        <v>92</v>
      </c>
      <c r="F132" s="27" t="s">
        <v>50</v>
      </c>
      <c r="G132" s="27" t="s">
        <v>77</v>
      </c>
      <c r="H132" s="33">
        <v>23182456.210000001</v>
      </c>
      <c r="I132" s="33">
        <v>11010619</v>
      </c>
    </row>
    <row r="133" spans="1:9" s="24" customFormat="1" ht="46.8">
      <c r="A133" s="20">
        <v>2</v>
      </c>
      <c r="B133" s="25">
        <v>950</v>
      </c>
      <c r="C133" s="34" t="s">
        <v>199</v>
      </c>
      <c r="D133" s="27" t="s">
        <v>85</v>
      </c>
      <c r="E133" s="27" t="s">
        <v>92</v>
      </c>
      <c r="F133" s="27" t="s">
        <v>175</v>
      </c>
      <c r="G133" s="27"/>
      <c r="H133" s="28">
        <f>SUMIFS(H134:H1147,$B134:$B1147,$B133,$D134:$D1147,$D134,$E134:$E1147,$E134,$F134:$F1147,$F134)</f>
        <v>847991</v>
      </c>
      <c r="I133" s="28">
        <f>SUMIFS(I134:I1147,$B134:$B1147,$B133,$D134:$D1147,$D134,$E134:$E1147,$E134,$F134:$F1147,$F134)</f>
        <v>0</v>
      </c>
    </row>
    <row r="134" spans="1:9" s="24" customFormat="1" ht="46.8">
      <c r="A134" s="20">
        <v>3</v>
      </c>
      <c r="B134" s="25">
        <v>950</v>
      </c>
      <c r="C134" s="34" t="s">
        <v>12</v>
      </c>
      <c r="D134" s="27" t="s">
        <v>85</v>
      </c>
      <c r="E134" s="27" t="s">
        <v>92</v>
      </c>
      <c r="F134" s="27" t="s">
        <v>175</v>
      </c>
      <c r="G134" s="27" t="s">
        <v>77</v>
      </c>
      <c r="H134" s="33">
        <v>847991</v>
      </c>
      <c r="I134" s="33">
        <v>0</v>
      </c>
    </row>
    <row r="135" spans="1:9" s="24" customFormat="1" ht="15.6">
      <c r="A135" s="20">
        <v>1</v>
      </c>
      <c r="B135" s="25">
        <v>950</v>
      </c>
      <c r="C135" s="34" t="s">
        <v>149</v>
      </c>
      <c r="D135" s="27" t="s">
        <v>88</v>
      </c>
      <c r="E135" s="27" t="s">
        <v>90</v>
      </c>
      <c r="F135" s="27"/>
      <c r="G135" s="27"/>
      <c r="H135" s="28">
        <f>SUMIFS(H136:H1147,$B136:$B1147,$B136,$D136:$D1147,$D136,$E136:$E1147,$E136)/2</f>
        <v>11949960</v>
      </c>
      <c r="I135" s="28">
        <f>SUMIFS(I136:I1147,$B136:$B1147,$B136,$D136:$D1147,$D136,$E136:$E1147,$E136)/2</f>
        <v>3584988</v>
      </c>
    </row>
    <row r="136" spans="1:9" s="24" customFormat="1" ht="104.25" customHeight="1">
      <c r="A136" s="20">
        <v>2</v>
      </c>
      <c r="B136" s="25">
        <v>950</v>
      </c>
      <c r="C136" s="34" t="s">
        <v>128</v>
      </c>
      <c r="D136" s="27" t="s">
        <v>88</v>
      </c>
      <c r="E136" s="27" t="s">
        <v>90</v>
      </c>
      <c r="F136" s="27" t="s">
        <v>125</v>
      </c>
      <c r="G136" s="27"/>
      <c r="H136" s="28">
        <f>SUMIFS(H137:H1140,$B137:$B1140,$B136,$D137:$D1140,$D137,$E137:$E1140,$E137,$F137:$F1140,$F137)</f>
        <v>11949960</v>
      </c>
      <c r="I136" s="28">
        <f>SUMIFS(I137:I1140,$B137:$B1140,$B136,$D137:$D1140,$D137,$E137:$E1140,$E137,$F137:$F1140,$F137)</f>
        <v>3584988</v>
      </c>
    </row>
    <row r="137" spans="1:9" s="24" customFormat="1" ht="15.6">
      <c r="A137" s="20">
        <v>3</v>
      </c>
      <c r="B137" s="25">
        <v>950</v>
      </c>
      <c r="C137" s="34" t="s">
        <v>123</v>
      </c>
      <c r="D137" s="27" t="s">
        <v>88</v>
      </c>
      <c r="E137" s="27" t="s">
        <v>90</v>
      </c>
      <c r="F137" s="27" t="s">
        <v>125</v>
      </c>
      <c r="G137" s="27" t="s">
        <v>124</v>
      </c>
      <c r="H137" s="33">
        <v>11949960</v>
      </c>
      <c r="I137" s="33">
        <v>3584988</v>
      </c>
    </row>
    <row r="138" spans="1:9" s="24" customFormat="1" ht="31.2">
      <c r="A138" s="20">
        <v>0</v>
      </c>
      <c r="B138" s="21">
        <v>955</v>
      </c>
      <c r="C138" s="22" t="s">
        <v>40</v>
      </c>
      <c r="D138" s="36" t="s">
        <v>75</v>
      </c>
      <c r="E138" s="36" t="s">
        <v>75</v>
      </c>
      <c r="F138" s="36" t="s">
        <v>7</v>
      </c>
      <c r="G138" s="36" t="s">
        <v>75</v>
      </c>
      <c r="H138" s="23">
        <f>SUMIFS(H139:H1153,$B139:$B1153,$B139)/3</f>
        <v>371395737.04000002</v>
      </c>
      <c r="I138" s="23">
        <f>SUMIFS(I139:I1153,$B139:$B1153,$B139)/3</f>
        <v>111806445.80999999</v>
      </c>
    </row>
    <row r="139" spans="1:9" s="24" customFormat="1" ht="62.4">
      <c r="A139" s="20">
        <v>1</v>
      </c>
      <c r="B139" s="25">
        <v>955</v>
      </c>
      <c r="C139" s="34" t="s">
        <v>41</v>
      </c>
      <c r="D139" s="27" t="s">
        <v>73</v>
      </c>
      <c r="E139" s="27" t="s">
        <v>92</v>
      </c>
      <c r="F139" s="27" t="s">
        <v>7</v>
      </c>
      <c r="G139" s="27" t="s">
        <v>75</v>
      </c>
      <c r="H139" s="28">
        <f>SUMIFS(H140:H1148,$B140:$B1148,$B140,$D140:$D1148,$D140,$E140:$E1148,$E140)/2</f>
        <v>2480858.88</v>
      </c>
      <c r="I139" s="28">
        <f>SUMIFS(I140:I1148,$B140:$B1148,$B140,$D140:$D1148,$D140,$E140:$E1148,$E140)/2</f>
        <v>943520.59</v>
      </c>
    </row>
    <row r="140" spans="1:9" s="24" customFormat="1" ht="78">
      <c r="A140" s="20">
        <v>2</v>
      </c>
      <c r="B140" s="25">
        <v>955</v>
      </c>
      <c r="C140" s="34" t="s">
        <v>9</v>
      </c>
      <c r="D140" s="27" t="s">
        <v>73</v>
      </c>
      <c r="E140" s="27" t="s">
        <v>92</v>
      </c>
      <c r="F140" s="27" t="s">
        <v>112</v>
      </c>
      <c r="G140" s="27" t="s">
        <v>75</v>
      </c>
      <c r="H140" s="28">
        <f>SUMIFS(H141:H1148,$B141:$B1148,$B140,$D141:$D1148,$D141,$E141:$E1148,$E141,$F141:$F1148,$F141)</f>
        <v>2480858.88</v>
      </c>
      <c r="I140" s="28">
        <f>SUMIFS(I141:I1148,$B141:$B1148,$B140,$D141:$D1148,$D141,$E141:$E1148,$E141,$F141:$F1148,$F141)</f>
        <v>943520.59</v>
      </c>
    </row>
    <row r="141" spans="1:9" s="24" customFormat="1" ht="46.8">
      <c r="A141" s="20">
        <v>3</v>
      </c>
      <c r="B141" s="25">
        <v>955</v>
      </c>
      <c r="C141" s="34" t="s">
        <v>11</v>
      </c>
      <c r="D141" s="27" t="s">
        <v>73</v>
      </c>
      <c r="E141" s="27" t="s">
        <v>92</v>
      </c>
      <c r="F141" s="27" t="s">
        <v>112</v>
      </c>
      <c r="G141" s="27" t="s">
        <v>76</v>
      </c>
      <c r="H141" s="33">
        <v>2480858.88</v>
      </c>
      <c r="I141" s="33">
        <v>943520.59</v>
      </c>
    </row>
    <row r="142" spans="1:9" s="24" customFormat="1" ht="78">
      <c r="A142" s="20">
        <v>1</v>
      </c>
      <c r="B142" s="25">
        <v>955</v>
      </c>
      <c r="C142" s="34" t="s">
        <v>34</v>
      </c>
      <c r="D142" s="27" t="s">
        <v>73</v>
      </c>
      <c r="E142" s="27" t="s">
        <v>90</v>
      </c>
      <c r="F142" s="27" t="s">
        <v>7</v>
      </c>
      <c r="G142" s="27" t="s">
        <v>75</v>
      </c>
      <c r="H142" s="28">
        <f>SUMIFS(H143:H1151,$B143:$B1151,$B143,$D143:$D1151,$D143,$E143:$E1151,$E143)/2</f>
        <v>24264543.550000001</v>
      </c>
      <c r="I142" s="28">
        <f>SUMIFS(I143:I1151,$B143:$B1151,$B143,$D143:$D1151,$D143,$E143:$E1151,$E143)/2</f>
        <v>9972872.7100000009</v>
      </c>
    </row>
    <row r="143" spans="1:9" s="24" customFormat="1" ht="62.4">
      <c r="A143" s="20">
        <v>2</v>
      </c>
      <c r="B143" s="25">
        <v>955</v>
      </c>
      <c r="C143" s="30" t="s">
        <v>131</v>
      </c>
      <c r="D143" s="27" t="s">
        <v>73</v>
      </c>
      <c r="E143" s="27" t="s">
        <v>90</v>
      </c>
      <c r="F143" s="27" t="s">
        <v>15</v>
      </c>
      <c r="G143" s="27" t="s">
        <v>75</v>
      </c>
      <c r="H143" s="28">
        <f>SUMIFS(H144:H1151,$B144:$B1151,$B143,$D144:$D1151,$D144,$E144:$E1151,$E144,$F144:$F1151,$F144)</f>
        <v>344280</v>
      </c>
      <c r="I143" s="28">
        <f>SUMIFS(I144:I1151,$B144:$B1151,$B143,$D144:$D1151,$D144,$E144:$E1151,$E144,$F144:$F1151,$F144)</f>
        <v>248802</v>
      </c>
    </row>
    <row r="144" spans="1:9" s="24" customFormat="1" ht="46.8">
      <c r="A144" s="20">
        <v>3</v>
      </c>
      <c r="B144" s="25">
        <v>955</v>
      </c>
      <c r="C144" s="26" t="s">
        <v>12</v>
      </c>
      <c r="D144" s="27" t="s">
        <v>73</v>
      </c>
      <c r="E144" s="27" t="s">
        <v>90</v>
      </c>
      <c r="F144" s="27" t="s">
        <v>15</v>
      </c>
      <c r="G144" s="27" t="s">
        <v>77</v>
      </c>
      <c r="H144" s="33">
        <v>344280</v>
      </c>
      <c r="I144" s="33">
        <v>248802</v>
      </c>
    </row>
    <row r="145" spans="1:9" s="24" customFormat="1" ht="62.4">
      <c r="A145" s="20">
        <v>2</v>
      </c>
      <c r="B145" s="29">
        <v>955</v>
      </c>
      <c r="C145" s="30" t="s">
        <v>133</v>
      </c>
      <c r="D145" s="31" t="s">
        <v>73</v>
      </c>
      <c r="E145" s="27" t="s">
        <v>90</v>
      </c>
      <c r="F145" s="27" t="s">
        <v>42</v>
      </c>
      <c r="G145" s="27" t="s">
        <v>75</v>
      </c>
      <c r="H145" s="28">
        <f>SUMIFS(H146:H1153,$B146:$B1153,$B145,$D146:$D1153,$D146,$E146:$E1153,$E146,$F146:$F1153,$F146)</f>
        <v>81591</v>
      </c>
      <c r="I145" s="28">
        <f>SUMIFS(I146:I1153,$B146:$B1153,$B145,$D146:$D1153,$D146,$E146:$E1153,$E146,$F146:$F1153,$F146)</f>
        <v>0</v>
      </c>
    </row>
    <row r="146" spans="1:9" s="24" customFormat="1" ht="46.8">
      <c r="A146" s="20">
        <v>3</v>
      </c>
      <c r="B146" s="25">
        <v>955</v>
      </c>
      <c r="C146" s="32" t="s">
        <v>12</v>
      </c>
      <c r="D146" s="27" t="s">
        <v>73</v>
      </c>
      <c r="E146" s="27" t="s">
        <v>90</v>
      </c>
      <c r="F146" s="27" t="s">
        <v>42</v>
      </c>
      <c r="G146" s="27" t="s">
        <v>77</v>
      </c>
      <c r="H146" s="33">
        <v>81591</v>
      </c>
      <c r="I146" s="33">
        <v>0</v>
      </c>
    </row>
    <row r="147" spans="1:9" s="24" customFormat="1" ht="78">
      <c r="A147" s="20">
        <v>2</v>
      </c>
      <c r="B147" s="25">
        <v>955</v>
      </c>
      <c r="C147" s="34" t="s">
        <v>9</v>
      </c>
      <c r="D147" s="27" t="s">
        <v>73</v>
      </c>
      <c r="E147" s="27" t="s">
        <v>90</v>
      </c>
      <c r="F147" s="27" t="s">
        <v>112</v>
      </c>
      <c r="G147" s="27" t="s">
        <v>75</v>
      </c>
      <c r="H147" s="28">
        <f>SUMIFS(H148:H1155,$B148:$B1155,$B147,$D148:$D1155,$D148,$E148:$E1155,$E148,$F148:$F1155,$F148)</f>
        <v>23838672.550000001</v>
      </c>
      <c r="I147" s="28">
        <f>SUMIFS(I148:I1155,$B148:$B1155,$B147,$D148:$D1155,$D148,$E148:$E1155,$E148,$F148:$F1155,$F148)</f>
        <v>9724070.709999999</v>
      </c>
    </row>
    <row r="148" spans="1:9" s="24" customFormat="1" ht="46.8">
      <c r="A148" s="20">
        <v>3</v>
      </c>
      <c r="B148" s="25">
        <v>955</v>
      </c>
      <c r="C148" s="34" t="s">
        <v>11</v>
      </c>
      <c r="D148" s="27" t="s">
        <v>73</v>
      </c>
      <c r="E148" s="27" t="s">
        <v>90</v>
      </c>
      <c r="F148" s="27" t="s">
        <v>112</v>
      </c>
      <c r="G148" s="27" t="s">
        <v>76</v>
      </c>
      <c r="H148" s="33">
        <v>21875820.550000001</v>
      </c>
      <c r="I148" s="33">
        <v>8962326.1799999997</v>
      </c>
    </row>
    <row r="149" spans="1:9" s="24" customFormat="1" ht="46.8">
      <c r="A149" s="20">
        <v>3</v>
      </c>
      <c r="B149" s="25">
        <v>955</v>
      </c>
      <c r="C149" s="34" t="s">
        <v>12</v>
      </c>
      <c r="D149" s="27" t="s">
        <v>73</v>
      </c>
      <c r="E149" s="27" t="s">
        <v>90</v>
      </c>
      <c r="F149" s="27" t="s">
        <v>112</v>
      </c>
      <c r="G149" s="27" t="s">
        <v>77</v>
      </c>
      <c r="H149" s="33">
        <v>1902852</v>
      </c>
      <c r="I149" s="33">
        <v>751744.19</v>
      </c>
    </row>
    <row r="150" spans="1:9" s="24" customFormat="1" ht="15.6">
      <c r="A150" s="20">
        <v>3</v>
      </c>
      <c r="B150" s="25">
        <v>955</v>
      </c>
      <c r="C150" s="34" t="s">
        <v>143</v>
      </c>
      <c r="D150" s="27" t="s">
        <v>73</v>
      </c>
      <c r="E150" s="27" t="s">
        <v>90</v>
      </c>
      <c r="F150" s="27" t="s">
        <v>112</v>
      </c>
      <c r="G150" s="27" t="s">
        <v>142</v>
      </c>
      <c r="H150" s="33">
        <v>0</v>
      </c>
      <c r="I150" s="33">
        <v>0</v>
      </c>
    </row>
    <row r="151" spans="1:9" s="24" customFormat="1" ht="15.6">
      <c r="A151" s="20">
        <v>3</v>
      </c>
      <c r="B151" s="25">
        <v>955</v>
      </c>
      <c r="C151" s="34" t="s">
        <v>13</v>
      </c>
      <c r="D151" s="27" t="s">
        <v>73</v>
      </c>
      <c r="E151" s="27" t="s">
        <v>90</v>
      </c>
      <c r="F151" s="27" t="s">
        <v>112</v>
      </c>
      <c r="G151" s="27" t="s">
        <v>78</v>
      </c>
      <c r="H151" s="33">
        <v>60000</v>
      </c>
      <c r="I151" s="33">
        <v>10000.34</v>
      </c>
    </row>
    <row r="152" spans="1:9" s="24" customFormat="1" ht="15.6">
      <c r="A152" s="20">
        <v>1</v>
      </c>
      <c r="B152" s="25">
        <v>955</v>
      </c>
      <c r="C152" s="34" t="s">
        <v>153</v>
      </c>
      <c r="D152" s="27" t="s">
        <v>73</v>
      </c>
      <c r="E152" s="27" t="s">
        <v>96</v>
      </c>
      <c r="F152" s="27" t="s">
        <v>7</v>
      </c>
      <c r="G152" s="27" t="s">
        <v>75</v>
      </c>
      <c r="H152" s="28">
        <f>SUMIFS(H153:H1161,$B153:$B1161,$B153,$D153:$D1161,$D153,$E153:$E1161,$E153)/2</f>
        <v>11707.92</v>
      </c>
      <c r="I152" s="28">
        <f>SUMIFS(I153:I1161,$B153:$B1161,$B153,$D153:$D1161,$D153,$E153:$E1161,$E153)/2</f>
        <v>0</v>
      </c>
    </row>
    <row r="153" spans="1:9" s="24" customFormat="1" ht="46.8">
      <c r="A153" s="20">
        <v>2</v>
      </c>
      <c r="B153" s="25">
        <v>955</v>
      </c>
      <c r="C153" s="30" t="s">
        <v>154</v>
      </c>
      <c r="D153" s="27" t="s">
        <v>73</v>
      </c>
      <c r="E153" s="27" t="s">
        <v>96</v>
      </c>
      <c r="F153" s="27" t="s">
        <v>155</v>
      </c>
      <c r="G153" s="27" t="s">
        <v>75</v>
      </c>
      <c r="H153" s="28">
        <f>SUMIFS(H154:H1161,$B154:$B1161,$B153,$D154:$D1161,$D154,$E154:$E1161,$E154,$F154:$F1161,$F154)</f>
        <v>11707.92</v>
      </c>
      <c r="I153" s="28">
        <f>SUMIFS(I154:I1161,$B154:$B1161,$B153,$D154:$D1161,$D154,$E154:$E1161,$E154,$F154:$F1161,$F154)</f>
        <v>0</v>
      </c>
    </row>
    <row r="154" spans="1:9" s="24" customFormat="1" ht="46.8">
      <c r="A154" s="20">
        <v>3</v>
      </c>
      <c r="B154" s="25">
        <v>955</v>
      </c>
      <c r="C154" s="26" t="s">
        <v>12</v>
      </c>
      <c r="D154" s="27" t="s">
        <v>73</v>
      </c>
      <c r="E154" s="27" t="s">
        <v>96</v>
      </c>
      <c r="F154" s="27" t="s">
        <v>155</v>
      </c>
      <c r="G154" s="27" t="s">
        <v>77</v>
      </c>
      <c r="H154" s="33">
        <v>11707.92</v>
      </c>
      <c r="I154" s="33">
        <v>0</v>
      </c>
    </row>
    <row r="155" spans="1:9" s="24" customFormat="1" ht="15.6">
      <c r="A155" s="20">
        <v>1</v>
      </c>
      <c r="B155" s="25">
        <v>955</v>
      </c>
      <c r="C155" s="34" t="s">
        <v>43</v>
      </c>
      <c r="D155" s="27" t="s">
        <v>73</v>
      </c>
      <c r="E155" s="27" t="s">
        <v>89</v>
      </c>
      <c r="F155" s="27" t="s">
        <v>7</v>
      </c>
      <c r="G155" s="27" t="s">
        <v>75</v>
      </c>
      <c r="H155" s="28">
        <f>SUMIFS(H156:H1164,$B156:$B1164,$B156,$D156:$D1164,$D156,$E156:$E1164,$E156)/2</f>
        <v>2000000</v>
      </c>
      <c r="I155" s="28">
        <f>SUMIFS(I156:I1164,$B156:$B1164,$B156,$D156:$D1164,$D156,$E156:$E1164,$E156)/2</f>
        <v>0</v>
      </c>
    </row>
    <row r="156" spans="1:9" s="24" customFormat="1" ht="46.8">
      <c r="A156" s="20">
        <v>2</v>
      </c>
      <c r="B156" s="25">
        <v>955</v>
      </c>
      <c r="C156" s="34" t="s">
        <v>35</v>
      </c>
      <c r="D156" s="27" t="s">
        <v>73</v>
      </c>
      <c r="E156" s="27" t="s">
        <v>89</v>
      </c>
      <c r="F156" s="27" t="s">
        <v>114</v>
      </c>
      <c r="G156" s="27" t="s">
        <v>75</v>
      </c>
      <c r="H156" s="28">
        <f>SUMIFS(H157:H1164,$B157:$B1164,$B156,$D157:$D1164,$D157,$E157:$E1164,$E157,$F157:$F1164,$F157)</f>
        <v>2000000</v>
      </c>
      <c r="I156" s="28">
        <f>SUMIFS(I157:I1164,$B157:$B1164,$B156,$D157:$D1164,$D157,$E157:$E1164,$E157,$F157:$F1164,$F157)</f>
        <v>0</v>
      </c>
    </row>
    <row r="157" spans="1:9" s="24" customFormat="1" ht="15.6">
      <c r="A157" s="20">
        <v>3</v>
      </c>
      <c r="B157" s="25">
        <v>955</v>
      </c>
      <c r="C157" s="34" t="s">
        <v>44</v>
      </c>
      <c r="D157" s="27" t="s">
        <v>73</v>
      </c>
      <c r="E157" s="27" t="s">
        <v>89</v>
      </c>
      <c r="F157" s="27" t="s">
        <v>114</v>
      </c>
      <c r="G157" s="27" t="s">
        <v>94</v>
      </c>
      <c r="H157" s="33">
        <v>2000000</v>
      </c>
      <c r="I157" s="33">
        <v>0</v>
      </c>
    </row>
    <row r="158" spans="1:9" s="24" customFormat="1" ht="15.6">
      <c r="A158" s="20">
        <v>1</v>
      </c>
      <c r="B158" s="25">
        <v>955</v>
      </c>
      <c r="C158" s="34" t="s">
        <v>14</v>
      </c>
      <c r="D158" s="27" t="s">
        <v>73</v>
      </c>
      <c r="E158" s="27" t="s">
        <v>79</v>
      </c>
      <c r="F158" s="27"/>
      <c r="G158" s="27"/>
      <c r="H158" s="28">
        <f>SUMIFS(H159:H1167,$B159:$B1167,$B159,$D159:$D1167,$D159,$E159:$E1167,$E159)/2</f>
        <v>57554243.93</v>
      </c>
      <c r="I158" s="28">
        <f>SUMIFS(I159:I1167,$B159:$B1167,$B159,$D159:$D1167,$D159,$E159:$E1167,$E159)/2</f>
        <v>25993267.23</v>
      </c>
    </row>
    <row r="159" spans="1:9" s="24" customFormat="1" ht="93.6">
      <c r="A159" s="20">
        <v>2</v>
      </c>
      <c r="B159" s="25">
        <v>955</v>
      </c>
      <c r="C159" s="34" t="s">
        <v>184</v>
      </c>
      <c r="D159" s="27" t="s">
        <v>73</v>
      </c>
      <c r="E159" s="27" t="s">
        <v>79</v>
      </c>
      <c r="F159" s="27" t="s">
        <v>45</v>
      </c>
      <c r="G159" s="27"/>
      <c r="H159" s="28">
        <f>SUMIFS(H160:H1167,$B160:$B1167,$B159,$D160:$D1167,$D160,$E160:$E1167,$E160,$F160:$F1167,$F160)</f>
        <v>26866158.550000001</v>
      </c>
      <c r="I159" s="28">
        <f>SUMIFS(I160:I1167,$B160:$B1167,$B159,$D160:$D1167,$D160,$E160:$E1167,$E160,$F160:$F1167,$F160)</f>
        <v>13931850</v>
      </c>
    </row>
    <row r="160" spans="1:9" s="24" customFormat="1" ht="15.6">
      <c r="A160" s="20">
        <v>3</v>
      </c>
      <c r="B160" s="25">
        <v>955</v>
      </c>
      <c r="C160" s="34" t="s">
        <v>46</v>
      </c>
      <c r="D160" s="27" t="s">
        <v>73</v>
      </c>
      <c r="E160" s="27" t="s">
        <v>79</v>
      </c>
      <c r="F160" s="27" t="s">
        <v>45</v>
      </c>
      <c r="G160" s="27" t="s">
        <v>95</v>
      </c>
      <c r="H160" s="33">
        <v>26866158.550000001</v>
      </c>
      <c r="I160" s="33">
        <v>13931850</v>
      </c>
    </row>
    <row r="161" spans="1:9" s="24" customFormat="1" ht="62.4">
      <c r="A161" s="20">
        <v>2</v>
      </c>
      <c r="B161" s="25">
        <v>955</v>
      </c>
      <c r="C161" s="37" t="s">
        <v>200</v>
      </c>
      <c r="D161" s="27" t="s">
        <v>73</v>
      </c>
      <c r="E161" s="27" t="s">
        <v>79</v>
      </c>
      <c r="F161" s="27" t="s">
        <v>47</v>
      </c>
      <c r="G161" s="27"/>
      <c r="H161" s="28">
        <f>SUMIFS(H162:H1169,$B162:$B1169,$B161,$D162:$D1169,$D162,$E162:$E1169,$E162,$F162:$F1169,$F162)</f>
        <v>7798562.2999999998</v>
      </c>
      <c r="I161" s="28">
        <f>SUMIFS(I162:I1169,$B162:$B1169,$B161,$D162:$D1169,$D162,$E162:$E1169,$E162,$F162:$F1169,$F162)</f>
        <v>4156103.62</v>
      </c>
    </row>
    <row r="162" spans="1:9" s="24" customFormat="1" ht="15.6">
      <c r="A162" s="20">
        <v>3</v>
      </c>
      <c r="B162" s="25">
        <v>955</v>
      </c>
      <c r="C162" s="34" t="s">
        <v>46</v>
      </c>
      <c r="D162" s="27" t="s">
        <v>73</v>
      </c>
      <c r="E162" s="27" t="s">
        <v>79</v>
      </c>
      <c r="F162" s="27" t="s">
        <v>47</v>
      </c>
      <c r="G162" s="27" t="s">
        <v>95</v>
      </c>
      <c r="H162" s="33">
        <v>7798562.2999999998</v>
      </c>
      <c r="I162" s="33">
        <v>4156103.62</v>
      </c>
    </row>
    <row r="163" spans="1:9" s="24" customFormat="1" ht="93.6">
      <c r="A163" s="20">
        <v>2</v>
      </c>
      <c r="B163" s="25">
        <v>955</v>
      </c>
      <c r="C163" s="34" t="s">
        <v>185</v>
      </c>
      <c r="D163" s="27" t="s">
        <v>73</v>
      </c>
      <c r="E163" s="27" t="s">
        <v>79</v>
      </c>
      <c r="F163" s="27" t="s">
        <v>48</v>
      </c>
      <c r="G163" s="27"/>
      <c r="H163" s="28">
        <f>SUMIFS(H164:H1171,$B164:$B1171,$B163,$D164:$D1171,$D164,$E164:$E1171,$E164,$F164:$F1171,$F164)</f>
        <v>2620987.0499999998</v>
      </c>
      <c r="I163" s="28">
        <f>SUMIFS(I164:I1171,$B164:$B1171,$B163,$D164:$D1171,$D164,$E164:$E1171,$E164,$F164:$F1171,$F164)</f>
        <v>1280246.76</v>
      </c>
    </row>
    <row r="164" spans="1:9" s="24" customFormat="1" ht="15.6">
      <c r="A164" s="20">
        <v>3</v>
      </c>
      <c r="B164" s="25">
        <v>955</v>
      </c>
      <c r="C164" s="34" t="s">
        <v>46</v>
      </c>
      <c r="D164" s="27" t="s">
        <v>73</v>
      </c>
      <c r="E164" s="27" t="s">
        <v>79</v>
      </c>
      <c r="F164" s="27" t="s">
        <v>48</v>
      </c>
      <c r="G164" s="27" t="s">
        <v>95</v>
      </c>
      <c r="H164" s="33">
        <v>2620987.0499999998</v>
      </c>
      <c r="I164" s="33">
        <v>1280246.76</v>
      </c>
    </row>
    <row r="165" spans="1:9" s="24" customFormat="1" ht="79.95" customHeight="1">
      <c r="A165" s="20">
        <v>2</v>
      </c>
      <c r="B165" s="25">
        <v>955</v>
      </c>
      <c r="C165" s="37" t="s">
        <v>186</v>
      </c>
      <c r="D165" s="27" t="s">
        <v>73</v>
      </c>
      <c r="E165" s="27" t="s">
        <v>79</v>
      </c>
      <c r="F165" s="27" t="s">
        <v>49</v>
      </c>
      <c r="G165" s="27" t="s">
        <v>75</v>
      </c>
      <c r="H165" s="28">
        <f>SUMIFS(H166:H1173,$B166:$B1173,$B165,$D166:$D1173,$D166,$E166:$E1173,$E166,$F166:$F1173,$F166)</f>
        <v>10079847.689999999</v>
      </c>
      <c r="I165" s="28">
        <f>SUMIFS(I166:I1173,$B166:$B1173,$B165,$D166:$D1173,$D166,$E166:$E1173,$E166,$F166:$F1173,$F166)</f>
        <v>3310580</v>
      </c>
    </row>
    <row r="166" spans="1:9" s="24" customFormat="1" ht="15.6">
      <c r="A166" s="20">
        <v>3</v>
      </c>
      <c r="B166" s="25">
        <v>955</v>
      </c>
      <c r="C166" s="34" t="s">
        <v>46</v>
      </c>
      <c r="D166" s="27" t="s">
        <v>73</v>
      </c>
      <c r="E166" s="27" t="s">
        <v>79</v>
      </c>
      <c r="F166" s="27" t="s">
        <v>49</v>
      </c>
      <c r="G166" s="27" t="s">
        <v>95</v>
      </c>
      <c r="H166" s="33">
        <v>10079847.689999999</v>
      </c>
      <c r="I166" s="33">
        <v>3310580</v>
      </c>
    </row>
    <row r="167" spans="1:9" s="24" customFormat="1" ht="78">
      <c r="A167" s="20">
        <v>2</v>
      </c>
      <c r="B167" s="25">
        <v>955</v>
      </c>
      <c r="C167" s="34" t="s">
        <v>182</v>
      </c>
      <c r="D167" s="27" t="s">
        <v>73</v>
      </c>
      <c r="E167" s="27" t="s">
        <v>79</v>
      </c>
      <c r="F167" s="27" t="s">
        <v>50</v>
      </c>
      <c r="G167" s="27" t="s">
        <v>75</v>
      </c>
      <c r="H167" s="28">
        <f>SUMIFS(H168:H1175,$B168:$B1175,$B167,$D168:$D1175,$D168,$E168:$E1175,$E168,$F168:$F1175,$F168)</f>
        <v>2523129.12</v>
      </c>
      <c r="I167" s="28">
        <f>SUMIFS(I168:I1175,$B168:$B1175,$B167,$D168:$D1175,$D168,$E168:$E1175,$E168,$F168:$F1175,$F168)</f>
        <v>0</v>
      </c>
    </row>
    <row r="168" spans="1:9" s="24" customFormat="1" ht="15.6">
      <c r="A168" s="20">
        <v>3</v>
      </c>
      <c r="B168" s="25">
        <v>955</v>
      </c>
      <c r="C168" s="34" t="s">
        <v>46</v>
      </c>
      <c r="D168" s="27" t="s">
        <v>73</v>
      </c>
      <c r="E168" s="27" t="s">
        <v>79</v>
      </c>
      <c r="F168" s="27" t="s">
        <v>50</v>
      </c>
      <c r="G168" s="27" t="s">
        <v>95</v>
      </c>
      <c r="H168" s="33">
        <v>2523129.12</v>
      </c>
      <c r="I168" s="33">
        <v>0</v>
      </c>
    </row>
    <row r="169" spans="1:9" s="24" customFormat="1" ht="46.8">
      <c r="A169" s="20">
        <v>2</v>
      </c>
      <c r="B169" s="25">
        <v>955</v>
      </c>
      <c r="C169" s="34" t="s">
        <v>164</v>
      </c>
      <c r="D169" s="27" t="s">
        <v>73</v>
      </c>
      <c r="E169" s="27" t="s">
        <v>79</v>
      </c>
      <c r="F169" s="27" t="s">
        <v>144</v>
      </c>
      <c r="G169" s="27"/>
      <c r="H169" s="28">
        <f>SUMIFS(H170:H1178,$B170:$B1178,$B169,$D170:$D1178,$D170,$E170:$E1178,$E170,$F170:$F1178,$F170)</f>
        <v>0</v>
      </c>
      <c r="I169" s="28">
        <f>SUMIFS(I170:I1178,$B170:$B1178,$B169,$D170:$D1178,$D170,$E170:$E1178,$E170,$F170:$F1178,$F170)</f>
        <v>0</v>
      </c>
    </row>
    <row r="170" spans="1:9" s="24" customFormat="1" ht="15.6">
      <c r="A170" s="20">
        <v>3</v>
      </c>
      <c r="B170" s="25">
        <v>955</v>
      </c>
      <c r="C170" s="34" t="s">
        <v>46</v>
      </c>
      <c r="D170" s="27" t="s">
        <v>73</v>
      </c>
      <c r="E170" s="27" t="s">
        <v>79</v>
      </c>
      <c r="F170" s="27" t="s">
        <v>144</v>
      </c>
      <c r="G170" s="27" t="s">
        <v>95</v>
      </c>
      <c r="H170" s="33">
        <v>0</v>
      </c>
      <c r="I170" s="33">
        <v>0</v>
      </c>
    </row>
    <row r="171" spans="1:9" s="24" customFormat="1" ht="46.8">
      <c r="A171" s="20">
        <v>2</v>
      </c>
      <c r="B171" s="25">
        <v>955</v>
      </c>
      <c r="C171" s="34" t="s">
        <v>166</v>
      </c>
      <c r="D171" s="27" t="s">
        <v>73</v>
      </c>
      <c r="E171" s="27" t="s">
        <v>79</v>
      </c>
      <c r="F171" s="27" t="s">
        <v>165</v>
      </c>
      <c r="G171" s="27"/>
      <c r="H171" s="28">
        <f>SUMIFS(H172:H1180,$B172:$B1180,$B171,$D172:$D1180,$D172,$E172:$E1180,$E172,$F172:$F1180,$F172)</f>
        <v>7665559.2199999997</v>
      </c>
      <c r="I171" s="28">
        <f>SUMIFS(I172:I1180,$B172:$B1180,$B171,$D172:$D1180,$D172,$E172:$E1180,$E172,$F172:$F1180,$F172)</f>
        <v>3314486.85</v>
      </c>
    </row>
    <row r="172" spans="1:9" s="24" customFormat="1" ht="31.2">
      <c r="A172" s="20">
        <v>3</v>
      </c>
      <c r="B172" s="25">
        <v>955</v>
      </c>
      <c r="C172" s="34" t="s">
        <v>23</v>
      </c>
      <c r="D172" s="27" t="s">
        <v>73</v>
      </c>
      <c r="E172" s="27" t="s">
        <v>79</v>
      </c>
      <c r="F172" s="27" t="s">
        <v>165</v>
      </c>
      <c r="G172" s="27" t="s">
        <v>86</v>
      </c>
      <c r="H172" s="33">
        <v>7173597.2199999997</v>
      </c>
      <c r="I172" s="33">
        <v>3038874.85</v>
      </c>
    </row>
    <row r="173" spans="1:9" s="24" customFormat="1" ht="46.8">
      <c r="A173" s="20">
        <v>3</v>
      </c>
      <c r="B173" s="25">
        <v>955</v>
      </c>
      <c r="C173" s="34" t="s">
        <v>12</v>
      </c>
      <c r="D173" s="27" t="s">
        <v>73</v>
      </c>
      <c r="E173" s="27" t="s">
        <v>79</v>
      </c>
      <c r="F173" s="27" t="s">
        <v>165</v>
      </c>
      <c r="G173" s="27" t="s">
        <v>77</v>
      </c>
      <c r="H173" s="33">
        <v>491962</v>
      </c>
      <c r="I173" s="33">
        <v>275612</v>
      </c>
    </row>
    <row r="174" spans="1:9" s="24" customFormat="1" ht="46.8">
      <c r="A174" s="20">
        <v>2</v>
      </c>
      <c r="B174" s="25">
        <v>955</v>
      </c>
      <c r="C174" s="34" t="s">
        <v>35</v>
      </c>
      <c r="D174" s="27" t="s">
        <v>73</v>
      </c>
      <c r="E174" s="27" t="s">
        <v>79</v>
      </c>
      <c r="F174" s="27" t="s">
        <v>114</v>
      </c>
      <c r="G174" s="27"/>
      <c r="H174" s="28">
        <f>SUMIFS(H175:H1183,$B175:$B1183,$B174,$D175:$D1183,$D175,$E175:$E1183,$E175,$F175:$F1183,$F175)</f>
        <v>0</v>
      </c>
      <c r="I174" s="28">
        <f>SUMIFS(I175:I1183,$B175:$B1183,$B174,$D175:$D1183,$D175,$E175:$E1183,$E175,$F175:$F1183,$F175)</f>
        <v>0</v>
      </c>
    </row>
    <row r="175" spans="1:9" s="24" customFormat="1" ht="46.8">
      <c r="A175" s="20">
        <v>3</v>
      </c>
      <c r="B175" s="25">
        <v>955</v>
      </c>
      <c r="C175" s="34" t="s">
        <v>12</v>
      </c>
      <c r="D175" s="27" t="s">
        <v>73</v>
      </c>
      <c r="E175" s="27" t="s">
        <v>79</v>
      </c>
      <c r="F175" s="27" t="s">
        <v>114</v>
      </c>
      <c r="G175" s="27" t="s">
        <v>77</v>
      </c>
      <c r="H175" s="33">
        <v>0</v>
      </c>
      <c r="I175" s="33">
        <v>0</v>
      </c>
    </row>
    <row r="176" spans="1:9" s="24" customFormat="1" ht="15.6">
      <c r="A176" s="20">
        <v>1</v>
      </c>
      <c r="B176" s="25">
        <v>955</v>
      </c>
      <c r="C176" s="34" t="s">
        <v>51</v>
      </c>
      <c r="D176" s="27" t="s">
        <v>92</v>
      </c>
      <c r="E176" s="27" t="s">
        <v>90</v>
      </c>
      <c r="F176" s="27" t="s">
        <v>7</v>
      </c>
      <c r="G176" s="27" t="s">
        <v>75</v>
      </c>
      <c r="H176" s="28">
        <f>SUMIFS(H177:H1178,$B177:$B1178,$B177,$D177:$D1178,$D177,$E177:$E1178,$E177)/2</f>
        <v>356947.57999999996</v>
      </c>
      <c r="I176" s="28">
        <f>SUMIFS(I177:I1178,$B177:$B1178,$B177,$D177:$D1178,$D177,$E177:$E1178,$E177)/2</f>
        <v>316006.56</v>
      </c>
    </row>
    <row r="177" spans="1:9" s="24" customFormat="1" ht="54" customHeight="1">
      <c r="A177" s="20">
        <v>2</v>
      </c>
      <c r="B177" s="25">
        <v>955</v>
      </c>
      <c r="C177" s="34" t="s">
        <v>187</v>
      </c>
      <c r="D177" s="27" t="s">
        <v>92</v>
      </c>
      <c r="E177" s="27" t="s">
        <v>90</v>
      </c>
      <c r="F177" s="27" t="s">
        <v>110</v>
      </c>
      <c r="G177" s="27" t="s">
        <v>75</v>
      </c>
      <c r="H177" s="28">
        <f>SUMIFS(H178:H1178,$B178:$B1178,$B177,$D178:$D1178,$D178,$E178:$E1178,$E178,$F178:$F1178,$F178)</f>
        <v>356947.57999999996</v>
      </c>
      <c r="I177" s="28">
        <f>SUMIFS(I178:I1178,$B178:$B1178,$B177,$D178:$D1178,$D178,$E178:$E1178,$E178,$F178:$F1178,$F178)</f>
        <v>316006.56</v>
      </c>
    </row>
    <row r="178" spans="1:9" s="24" customFormat="1" ht="46.8">
      <c r="A178" s="20">
        <v>3</v>
      </c>
      <c r="B178" s="25">
        <v>955</v>
      </c>
      <c r="C178" s="34" t="s">
        <v>12</v>
      </c>
      <c r="D178" s="27" t="s">
        <v>92</v>
      </c>
      <c r="E178" s="27" t="s">
        <v>90</v>
      </c>
      <c r="F178" s="27" t="s">
        <v>110</v>
      </c>
      <c r="G178" s="27" t="s">
        <v>77</v>
      </c>
      <c r="H178" s="33">
        <v>195000</v>
      </c>
      <c r="I178" s="33">
        <v>154058.98000000001</v>
      </c>
    </row>
    <row r="179" spans="1:9" s="24" customFormat="1" ht="15.6">
      <c r="A179" s="20">
        <v>3</v>
      </c>
      <c r="B179" s="25">
        <v>955</v>
      </c>
      <c r="C179" s="34" t="s">
        <v>46</v>
      </c>
      <c r="D179" s="27" t="s">
        <v>92</v>
      </c>
      <c r="E179" s="27" t="s">
        <v>90</v>
      </c>
      <c r="F179" s="27" t="s">
        <v>110</v>
      </c>
      <c r="G179" s="27" t="s">
        <v>95</v>
      </c>
      <c r="H179" s="33">
        <v>161947.57999999999</v>
      </c>
      <c r="I179" s="33">
        <v>161947.57999999999</v>
      </c>
    </row>
    <row r="180" spans="1:9" s="24" customFormat="1" ht="62.4">
      <c r="A180" s="20">
        <v>1</v>
      </c>
      <c r="B180" s="25">
        <v>955</v>
      </c>
      <c r="C180" s="34" t="s">
        <v>52</v>
      </c>
      <c r="D180" s="27" t="s">
        <v>82</v>
      </c>
      <c r="E180" s="27" t="s">
        <v>93</v>
      </c>
      <c r="F180" s="27" t="s">
        <v>7</v>
      </c>
      <c r="G180" s="27" t="s">
        <v>75</v>
      </c>
      <c r="H180" s="28">
        <f>SUMIFS(H181:H1181,$B181:$B1181,$B181,$D181:$D1181,$D181,$E181:$E1181,$E181)/2</f>
        <v>1599995.95</v>
      </c>
      <c r="I180" s="28">
        <f>SUMIFS(I181:I1181,$B181:$B1181,$B181,$D181:$D1181,$D181,$E181:$E1181,$E181)/2</f>
        <v>724150</v>
      </c>
    </row>
    <row r="181" spans="1:9" s="24" customFormat="1" ht="93.6">
      <c r="A181" s="20">
        <v>2</v>
      </c>
      <c r="B181" s="25">
        <v>955</v>
      </c>
      <c r="C181" s="34" t="s">
        <v>184</v>
      </c>
      <c r="D181" s="27" t="s">
        <v>82</v>
      </c>
      <c r="E181" s="27" t="s">
        <v>93</v>
      </c>
      <c r="F181" s="27" t="s">
        <v>45</v>
      </c>
      <c r="G181" s="27"/>
      <c r="H181" s="28">
        <f>SUMIFS(H182:H1181,$B182:$B1181,$B181,$D182:$D1181,$D182,$E182:$E1181,$E182,$F182:$F1181,$F182)</f>
        <v>1523995.95</v>
      </c>
      <c r="I181" s="28">
        <f>SUMIFS(I182:I1181,$B182:$B1181,$B181,$D182:$D1181,$D182,$E182:$E1181,$E182,$F182:$F1181,$F182)</f>
        <v>724150</v>
      </c>
    </row>
    <row r="182" spans="1:9" s="24" customFormat="1" ht="15.6">
      <c r="A182" s="20">
        <v>3</v>
      </c>
      <c r="B182" s="25">
        <v>955</v>
      </c>
      <c r="C182" s="34" t="s">
        <v>46</v>
      </c>
      <c r="D182" s="27" t="s">
        <v>82</v>
      </c>
      <c r="E182" s="27" t="s">
        <v>93</v>
      </c>
      <c r="F182" s="27" t="s">
        <v>45</v>
      </c>
      <c r="G182" s="27" t="s">
        <v>95</v>
      </c>
      <c r="H182" s="33">
        <v>1523995.95</v>
      </c>
      <c r="I182" s="33">
        <v>724150</v>
      </c>
    </row>
    <row r="183" spans="1:9" s="24" customFormat="1" ht="93.6">
      <c r="A183" s="20">
        <v>2</v>
      </c>
      <c r="B183" s="25">
        <v>955</v>
      </c>
      <c r="C183" s="34" t="s">
        <v>188</v>
      </c>
      <c r="D183" s="27" t="s">
        <v>82</v>
      </c>
      <c r="E183" s="27" t="s">
        <v>93</v>
      </c>
      <c r="F183" s="27" t="s">
        <v>111</v>
      </c>
      <c r="G183" s="27" t="s">
        <v>75</v>
      </c>
      <c r="H183" s="28">
        <f>SUMIFS(H184:H1183,$B184:$B1183,$B183,$D184:$D1183,$D184,$E184:$E1183,$E184,$F184:$F1183,$F184)</f>
        <v>76000</v>
      </c>
      <c r="I183" s="28">
        <f>SUMIFS(I184:I1183,$B184:$B1183,$B183,$D184:$D1183,$D184,$E184:$E1183,$E184,$F184:$F1183,$F184)</f>
        <v>0</v>
      </c>
    </row>
    <row r="184" spans="1:9" s="24" customFormat="1" ht="46.8">
      <c r="A184" s="20">
        <v>3</v>
      </c>
      <c r="B184" s="25">
        <v>955</v>
      </c>
      <c r="C184" s="34" t="s">
        <v>12</v>
      </c>
      <c r="D184" s="27" t="s">
        <v>82</v>
      </c>
      <c r="E184" s="27" t="s">
        <v>93</v>
      </c>
      <c r="F184" s="27" t="s">
        <v>111</v>
      </c>
      <c r="G184" s="27" t="s">
        <v>77</v>
      </c>
      <c r="H184" s="33">
        <v>76000</v>
      </c>
      <c r="I184" s="33">
        <v>0</v>
      </c>
    </row>
    <row r="185" spans="1:9" s="24" customFormat="1" ht="46.8">
      <c r="A185" s="20">
        <v>1</v>
      </c>
      <c r="B185" s="25">
        <v>955</v>
      </c>
      <c r="C185" s="34" t="s">
        <v>36</v>
      </c>
      <c r="D185" s="27" t="s">
        <v>82</v>
      </c>
      <c r="E185" s="27" t="s">
        <v>80</v>
      </c>
      <c r="F185" s="27"/>
      <c r="G185" s="27"/>
      <c r="H185" s="28">
        <f>SUMIFS(H186:H1201,$B186:$B1201,$B186,$D186:$D1201,$D186,$E186:$E1201,$E186)/2</f>
        <v>621468.4</v>
      </c>
      <c r="I185" s="28">
        <f>SUMIFS(I186:I1201,$B186:$B1201,$B186,$D186:$D1201,$D186,$E186:$E1201,$E186)/2</f>
        <v>120055</v>
      </c>
    </row>
    <row r="186" spans="1:9" s="24" customFormat="1" ht="62.4">
      <c r="A186" s="20">
        <v>2</v>
      </c>
      <c r="B186" s="25">
        <v>955</v>
      </c>
      <c r="C186" s="34" t="s">
        <v>204</v>
      </c>
      <c r="D186" s="27" t="s">
        <v>82</v>
      </c>
      <c r="E186" s="27" t="s">
        <v>80</v>
      </c>
      <c r="F186" s="27" t="s">
        <v>203</v>
      </c>
      <c r="G186" s="27"/>
      <c r="H186" s="28">
        <f>SUMIFS(H187:H1201,$B187:$B1201,$B186,$D187:$D1201,$D187,$E187:$E1201,$E187,$F187:$F1201,$F187)</f>
        <v>621468.4</v>
      </c>
      <c r="I186" s="28">
        <f>SUMIFS(I187:I1201,$B187:$B1201,$B186,$D187:$D1201,$D187,$E187:$E1201,$E187,$F187:$F1201,$F187)</f>
        <v>120055</v>
      </c>
    </row>
    <row r="187" spans="1:9" s="24" customFormat="1" ht="78">
      <c r="A187" s="20">
        <v>3</v>
      </c>
      <c r="B187" s="25">
        <v>955</v>
      </c>
      <c r="C187" s="34" t="s">
        <v>169</v>
      </c>
      <c r="D187" s="27" t="s">
        <v>82</v>
      </c>
      <c r="E187" s="27" t="s">
        <v>80</v>
      </c>
      <c r="F187" s="27" t="s">
        <v>203</v>
      </c>
      <c r="G187" s="27" t="s">
        <v>98</v>
      </c>
      <c r="H187" s="33">
        <v>621468.4</v>
      </c>
      <c r="I187" s="33">
        <v>120055</v>
      </c>
    </row>
    <row r="188" spans="1:9" s="24" customFormat="1" ht="15.6">
      <c r="A188" s="20">
        <v>1</v>
      </c>
      <c r="B188" s="25">
        <v>955</v>
      </c>
      <c r="C188" s="34" t="s">
        <v>54</v>
      </c>
      <c r="D188" s="27" t="s">
        <v>90</v>
      </c>
      <c r="E188" s="27" t="s">
        <v>96</v>
      </c>
      <c r="F188" s="27"/>
      <c r="G188" s="27"/>
      <c r="H188" s="28">
        <f>SUMIFS(H189:H1186,$B189:$B1186,$B189,$D189:$D1186,$D189,$E189:$E1186,$E189)/2</f>
        <v>28048186.68</v>
      </c>
      <c r="I188" s="28">
        <f>SUMIFS(I189:I1186,$B189:$B1186,$B189,$D189:$D1186,$D189,$E189:$E1186,$E189)/2</f>
        <v>12522295.560000001</v>
      </c>
    </row>
    <row r="189" spans="1:9" s="24" customFormat="1" ht="62.4">
      <c r="A189" s="20">
        <v>2</v>
      </c>
      <c r="B189" s="25">
        <v>955</v>
      </c>
      <c r="C189" s="30" t="s">
        <v>131</v>
      </c>
      <c r="D189" s="27" t="s">
        <v>90</v>
      </c>
      <c r="E189" s="27" t="s">
        <v>96</v>
      </c>
      <c r="F189" s="27" t="s">
        <v>15</v>
      </c>
      <c r="G189" s="27" t="s">
        <v>75</v>
      </c>
      <c r="H189" s="28">
        <f>SUMIFS(H190:H1186,$B190:$B1186,$B189,$D190:$D1186,$D190,$E190:$E1186,$E190,$F190:$F1186,$F190)</f>
        <v>0</v>
      </c>
      <c r="I189" s="28">
        <f>SUMIFS(I190:I1186,$B190:$B1186,$B189,$D190:$D1186,$D190,$E190:$E1186,$E190,$F190:$F1186,$F190)</f>
        <v>0</v>
      </c>
    </row>
    <row r="190" spans="1:9" s="24" customFormat="1" ht="46.8">
      <c r="A190" s="20">
        <v>3</v>
      </c>
      <c r="B190" s="25">
        <v>955</v>
      </c>
      <c r="C190" s="26" t="s">
        <v>12</v>
      </c>
      <c r="D190" s="27" t="s">
        <v>90</v>
      </c>
      <c r="E190" s="27" t="s">
        <v>96</v>
      </c>
      <c r="F190" s="27" t="s">
        <v>15</v>
      </c>
      <c r="G190" s="27" t="s">
        <v>77</v>
      </c>
      <c r="H190" s="33">
        <v>0</v>
      </c>
      <c r="I190" s="33">
        <v>0</v>
      </c>
    </row>
    <row r="191" spans="1:9" s="24" customFormat="1" ht="93.6">
      <c r="A191" s="20">
        <v>2</v>
      </c>
      <c r="B191" s="25">
        <v>955</v>
      </c>
      <c r="C191" s="34" t="s">
        <v>189</v>
      </c>
      <c r="D191" s="27" t="s">
        <v>90</v>
      </c>
      <c r="E191" s="27" t="s">
        <v>96</v>
      </c>
      <c r="F191" s="27" t="s">
        <v>55</v>
      </c>
      <c r="G191" s="27"/>
      <c r="H191" s="28">
        <f>SUMIFS(H192:H1188,$B192:$B1188,$B191,$D192:$D1188,$D192,$E192:$E1188,$E192,$F192:$F1188,$F192)</f>
        <v>28048186.68</v>
      </c>
      <c r="I191" s="28">
        <f>SUMIFS(I192:I1188,$B192:$B1188,$B191,$D192:$D1188,$D192,$E192:$E1188,$E192,$F192:$F1188,$F192)</f>
        <v>12522295.560000001</v>
      </c>
    </row>
    <row r="192" spans="1:9" s="24" customFormat="1" ht="31.2">
      <c r="A192" s="20">
        <v>3</v>
      </c>
      <c r="B192" s="25">
        <v>955</v>
      </c>
      <c r="C192" s="34" t="s">
        <v>23</v>
      </c>
      <c r="D192" s="27" t="s">
        <v>90</v>
      </c>
      <c r="E192" s="27" t="s">
        <v>96</v>
      </c>
      <c r="F192" s="27" t="s">
        <v>55</v>
      </c>
      <c r="G192" s="27" t="s">
        <v>86</v>
      </c>
      <c r="H192" s="33">
        <v>4667048.8899999997</v>
      </c>
      <c r="I192" s="33">
        <v>2040551.31</v>
      </c>
    </row>
    <row r="193" spans="1:9" s="24" customFormat="1" ht="46.8">
      <c r="A193" s="20">
        <v>3</v>
      </c>
      <c r="B193" s="25">
        <v>955</v>
      </c>
      <c r="C193" s="34" t="s">
        <v>12</v>
      </c>
      <c r="D193" s="27" t="s">
        <v>90</v>
      </c>
      <c r="E193" s="27" t="s">
        <v>96</v>
      </c>
      <c r="F193" s="27" t="s">
        <v>55</v>
      </c>
      <c r="G193" s="27" t="s">
        <v>77</v>
      </c>
      <c r="H193" s="33">
        <v>1891369</v>
      </c>
      <c r="I193" s="33">
        <v>175925.25</v>
      </c>
    </row>
    <row r="194" spans="1:9" s="24" customFormat="1" ht="15.6">
      <c r="A194" s="20">
        <v>3</v>
      </c>
      <c r="B194" s="25">
        <v>955</v>
      </c>
      <c r="C194" s="34" t="s">
        <v>46</v>
      </c>
      <c r="D194" s="27" t="s">
        <v>90</v>
      </c>
      <c r="E194" s="27" t="s">
        <v>96</v>
      </c>
      <c r="F194" s="27" t="s">
        <v>55</v>
      </c>
      <c r="G194" s="27" t="s">
        <v>95</v>
      </c>
      <c r="H194" s="33">
        <v>802776.79</v>
      </c>
      <c r="I194" s="33">
        <v>0</v>
      </c>
    </row>
    <row r="195" spans="1:9" s="24" customFormat="1" ht="78">
      <c r="A195" s="20">
        <v>3</v>
      </c>
      <c r="B195" s="25">
        <v>955</v>
      </c>
      <c r="C195" s="34" t="s">
        <v>151</v>
      </c>
      <c r="D195" s="27" t="s">
        <v>90</v>
      </c>
      <c r="E195" s="27" t="s">
        <v>96</v>
      </c>
      <c r="F195" s="27" t="s">
        <v>55</v>
      </c>
      <c r="G195" s="27" t="s">
        <v>97</v>
      </c>
      <c r="H195" s="33">
        <v>20686992</v>
      </c>
      <c r="I195" s="33">
        <v>10305819</v>
      </c>
    </row>
    <row r="196" spans="1:9" s="24" customFormat="1" ht="21" customHeight="1">
      <c r="A196" s="20">
        <v>3</v>
      </c>
      <c r="B196" s="25">
        <v>955</v>
      </c>
      <c r="C196" s="34" t="s">
        <v>13</v>
      </c>
      <c r="D196" s="27" t="s">
        <v>90</v>
      </c>
      <c r="E196" s="27" t="s">
        <v>96</v>
      </c>
      <c r="F196" s="27" t="s">
        <v>55</v>
      </c>
      <c r="G196" s="27" t="s">
        <v>78</v>
      </c>
      <c r="H196" s="33">
        <v>0</v>
      </c>
      <c r="I196" s="33">
        <v>0</v>
      </c>
    </row>
    <row r="197" spans="1:9" s="24" customFormat="1" ht="15.6">
      <c r="A197" s="20">
        <v>1</v>
      </c>
      <c r="B197" s="25">
        <v>955</v>
      </c>
      <c r="C197" s="34" t="s">
        <v>56</v>
      </c>
      <c r="D197" s="27" t="s">
        <v>90</v>
      </c>
      <c r="E197" s="27" t="s">
        <v>87</v>
      </c>
      <c r="F197" s="27" t="s">
        <v>7</v>
      </c>
      <c r="G197" s="27" t="s">
        <v>75</v>
      </c>
      <c r="H197" s="28">
        <f>SUMIFS(H198:H1195,$B198:$B1195,$B198,$D198:$D1195,$D198,$E198:$E1195,$E198)/2</f>
        <v>1974025.39</v>
      </c>
      <c r="I197" s="28">
        <f>SUMIFS(I198:I1195,$B198:$B1195,$B198,$D198:$D1195,$D198,$E198:$E1195,$E198)/2</f>
        <v>987012.5</v>
      </c>
    </row>
    <row r="198" spans="1:9" s="24" customFormat="1" ht="62.4">
      <c r="A198" s="20">
        <v>2</v>
      </c>
      <c r="B198" s="25">
        <v>955</v>
      </c>
      <c r="C198" s="34" t="s">
        <v>130</v>
      </c>
      <c r="D198" s="27" t="s">
        <v>90</v>
      </c>
      <c r="E198" s="27" t="s">
        <v>87</v>
      </c>
      <c r="F198" s="27" t="s">
        <v>132</v>
      </c>
      <c r="G198" s="27"/>
      <c r="H198" s="28">
        <f>SUMIFS(H199:H1195,$B199:$B1195,$B198,$D199:$D1195,$D199,$E199:$E1195,$E199,$F199:$F1195,$F199)</f>
        <v>1974025.39</v>
      </c>
      <c r="I198" s="28">
        <f>SUMIFS(I199:I1195,$B199:$B1195,$B198,$D199:$D1195,$D199,$E199:$E1195,$E199,$F199:$F1195,$F199)</f>
        <v>987012.5</v>
      </c>
    </row>
    <row r="199" spans="1:9" s="24" customFormat="1" ht="78">
      <c r="A199" s="20">
        <v>3</v>
      </c>
      <c r="B199" s="25">
        <v>955</v>
      </c>
      <c r="C199" s="34" t="s">
        <v>151</v>
      </c>
      <c r="D199" s="27" t="s">
        <v>90</v>
      </c>
      <c r="E199" s="27" t="s">
        <v>87</v>
      </c>
      <c r="F199" s="27" t="s">
        <v>132</v>
      </c>
      <c r="G199" s="27" t="s">
        <v>97</v>
      </c>
      <c r="H199" s="33">
        <v>1974025.39</v>
      </c>
      <c r="I199" s="33">
        <v>987012.5</v>
      </c>
    </row>
    <row r="200" spans="1:9" s="24" customFormat="1" ht="15.6">
      <c r="A200" s="20">
        <v>1</v>
      </c>
      <c r="B200" s="25">
        <v>955</v>
      </c>
      <c r="C200" s="34" t="s">
        <v>147</v>
      </c>
      <c r="D200" s="27" t="s">
        <v>90</v>
      </c>
      <c r="E200" s="27" t="s">
        <v>93</v>
      </c>
      <c r="F200" s="27"/>
      <c r="G200" s="27"/>
      <c r="H200" s="28">
        <f>SUMIFS(H201:H1198,$B201:$B1198,$B201,$D201:$D1198,$D201,$E201:$E1198,$E201)/2</f>
        <v>89895227.75999999</v>
      </c>
      <c r="I200" s="28">
        <f>SUMIFS(I201:I1198,$B201:$B1198,$B201,$D201:$D1198,$D201,$E201:$E1198,$E201)/2</f>
        <v>1699890</v>
      </c>
    </row>
    <row r="201" spans="1:9" s="24" customFormat="1" ht="62.4">
      <c r="A201" s="20">
        <v>2</v>
      </c>
      <c r="B201" s="25">
        <v>955</v>
      </c>
      <c r="C201" s="34" t="s">
        <v>190</v>
      </c>
      <c r="D201" s="27" t="s">
        <v>90</v>
      </c>
      <c r="E201" s="27" t="s">
        <v>93</v>
      </c>
      <c r="F201" s="27" t="s">
        <v>57</v>
      </c>
      <c r="G201" s="27"/>
      <c r="H201" s="28">
        <f>SUMIFS(H202:H1198,$B202:$B1198,$B201,$D202:$D1198,$D202,$E202:$E1198,$E202,$F202:$F1198,$F202)</f>
        <v>43506652.759999998</v>
      </c>
      <c r="I201" s="28">
        <f>SUMIFS(I202:I1198,$B202:$B1198,$B201,$D202:$D1198,$D202,$E202:$E1198,$E202,$F202:$F1198,$F202)</f>
        <v>1699890</v>
      </c>
    </row>
    <row r="202" spans="1:9" s="24" customFormat="1" ht="15.6">
      <c r="A202" s="20">
        <v>3</v>
      </c>
      <c r="B202" s="25">
        <v>955</v>
      </c>
      <c r="C202" s="34" t="s">
        <v>46</v>
      </c>
      <c r="D202" s="27" t="s">
        <v>90</v>
      </c>
      <c r="E202" s="27" t="s">
        <v>93</v>
      </c>
      <c r="F202" s="27" t="s">
        <v>57</v>
      </c>
      <c r="G202" s="27" t="s">
        <v>95</v>
      </c>
      <c r="H202" s="33">
        <v>0</v>
      </c>
      <c r="I202" s="33">
        <v>0</v>
      </c>
    </row>
    <row r="203" spans="1:9" s="24" customFormat="1" ht="144" customHeight="1">
      <c r="A203" s="20">
        <v>3</v>
      </c>
      <c r="B203" s="25">
        <v>955</v>
      </c>
      <c r="C203" s="34" t="s">
        <v>119</v>
      </c>
      <c r="D203" s="27" t="s">
        <v>90</v>
      </c>
      <c r="E203" s="27" t="s">
        <v>93</v>
      </c>
      <c r="F203" s="27" t="s">
        <v>57</v>
      </c>
      <c r="G203" s="27" t="s">
        <v>117</v>
      </c>
      <c r="H203" s="33">
        <v>43506652.759999998</v>
      </c>
      <c r="I203" s="33">
        <v>1699890</v>
      </c>
    </row>
    <row r="204" spans="1:9" s="24" customFormat="1" ht="46.8">
      <c r="A204" s="20">
        <v>2</v>
      </c>
      <c r="B204" s="25">
        <v>955</v>
      </c>
      <c r="C204" s="34" t="s">
        <v>156</v>
      </c>
      <c r="D204" s="27" t="s">
        <v>90</v>
      </c>
      <c r="E204" s="27" t="s">
        <v>93</v>
      </c>
      <c r="F204" s="27" t="s">
        <v>60</v>
      </c>
      <c r="G204" s="27"/>
      <c r="H204" s="28">
        <f>SUMIFS(H205:H1202,$B205:$B1202,$B204,$D205:$D1202,$D205,$E205:$E1202,$E205,$F205:$F1202,$F205)</f>
        <v>46388575</v>
      </c>
      <c r="I204" s="28">
        <f>SUMIFS(I205:I1202,$B205:$B1202,$B204,$D205:$D1202,$D205,$E205:$E1202,$E205,$F205:$F1202,$F205)</f>
        <v>0</v>
      </c>
    </row>
    <row r="205" spans="1:9" s="24" customFormat="1" ht="171.6">
      <c r="A205" s="20">
        <v>3</v>
      </c>
      <c r="B205" s="25">
        <v>955</v>
      </c>
      <c r="C205" s="34" t="s">
        <v>119</v>
      </c>
      <c r="D205" s="27" t="s">
        <v>90</v>
      </c>
      <c r="E205" s="27" t="s">
        <v>93</v>
      </c>
      <c r="F205" s="27" t="s">
        <v>60</v>
      </c>
      <c r="G205" s="27" t="s">
        <v>117</v>
      </c>
      <c r="H205" s="33">
        <v>46388575</v>
      </c>
      <c r="I205" s="33">
        <v>0</v>
      </c>
    </row>
    <row r="206" spans="1:9" s="24" customFormat="1" ht="15.6">
      <c r="A206" s="20">
        <v>1</v>
      </c>
      <c r="B206" s="25">
        <v>955</v>
      </c>
      <c r="C206" s="34" t="s">
        <v>136</v>
      </c>
      <c r="D206" s="27" t="s">
        <v>90</v>
      </c>
      <c r="E206" s="27" t="s">
        <v>88</v>
      </c>
      <c r="F206" s="27" t="s">
        <v>7</v>
      </c>
      <c r="G206" s="27" t="s">
        <v>75</v>
      </c>
      <c r="H206" s="28">
        <f>SUMIFS(H207:H1201,$B207:$B1201,$B207,$D207:$D1201,$D207,$E207:$E1201,$E207)/2</f>
        <v>0</v>
      </c>
      <c r="I206" s="28">
        <f>SUMIFS(I207:I1201,$B207:$B1201,$B207,$D207:$D1201,$D207,$E207:$E1201,$E207)/2</f>
        <v>0</v>
      </c>
    </row>
    <row r="207" spans="1:9" s="24" customFormat="1" ht="78">
      <c r="A207" s="20">
        <v>2</v>
      </c>
      <c r="B207" s="25">
        <v>955</v>
      </c>
      <c r="C207" s="34" t="s">
        <v>182</v>
      </c>
      <c r="D207" s="27" t="s">
        <v>90</v>
      </c>
      <c r="E207" s="27" t="s">
        <v>88</v>
      </c>
      <c r="F207" s="27" t="s">
        <v>50</v>
      </c>
      <c r="G207" s="27"/>
      <c r="H207" s="28">
        <f>SUMIFS(H208:H1201,$B208:$B1201,$B207,$D208:$D1201,$D208,$E208:$E1201,$E208,$F208:$F1201,$F208)</f>
        <v>0</v>
      </c>
      <c r="I207" s="28">
        <f>SUMIFS(I208:I1201,$B208:$B1201,$B207,$D208:$D1201,$D208,$E208:$E1201,$E208,$F208:$F1201,$F208)</f>
        <v>0</v>
      </c>
    </row>
    <row r="208" spans="1:9" s="24" customFormat="1" ht="15.6">
      <c r="A208" s="20">
        <v>3</v>
      </c>
      <c r="B208" s="25">
        <v>955</v>
      </c>
      <c r="C208" s="34" t="s">
        <v>46</v>
      </c>
      <c r="D208" s="27" t="s">
        <v>90</v>
      </c>
      <c r="E208" s="27" t="s">
        <v>88</v>
      </c>
      <c r="F208" s="27" t="s">
        <v>50</v>
      </c>
      <c r="G208" s="27" t="s">
        <v>95</v>
      </c>
      <c r="H208" s="33">
        <v>0</v>
      </c>
      <c r="I208" s="33">
        <v>0</v>
      </c>
    </row>
    <row r="209" spans="1:9" s="24" customFormat="1" ht="31.2">
      <c r="A209" s="20">
        <v>1</v>
      </c>
      <c r="B209" s="25">
        <v>955</v>
      </c>
      <c r="C209" s="34" t="s">
        <v>37</v>
      </c>
      <c r="D209" s="27" t="s">
        <v>90</v>
      </c>
      <c r="E209" s="27" t="s">
        <v>91</v>
      </c>
      <c r="F209" s="27"/>
      <c r="G209" s="27"/>
      <c r="H209" s="28">
        <f>SUMIFS(H210:H1206,$B210:$B1206,$B210,$D210:$D1206,$D210,$E210:$E1206,$E210)/2</f>
        <v>4948210</v>
      </c>
      <c r="I209" s="28">
        <f>SUMIFS(I210:I1206,$B210:$B1206,$B210,$D210:$D1206,$D210,$E210:$E1206,$E210)/2</f>
        <v>600000</v>
      </c>
    </row>
    <row r="210" spans="1:9" s="24" customFormat="1" ht="71.400000000000006" customHeight="1">
      <c r="A210" s="20">
        <v>2</v>
      </c>
      <c r="B210" s="25">
        <v>955</v>
      </c>
      <c r="C210" s="34" t="s">
        <v>198</v>
      </c>
      <c r="D210" s="27" t="s">
        <v>90</v>
      </c>
      <c r="E210" s="27" t="s">
        <v>91</v>
      </c>
      <c r="F210" s="27" t="s">
        <v>58</v>
      </c>
      <c r="G210" s="27"/>
      <c r="H210" s="28">
        <f>SUMIFS(H211:H1206,$B211:$B1206,$B210,$D211:$D1206,$D211,$E211:$E1206,$E211,$F211:$F1206,$F211)</f>
        <v>4433100</v>
      </c>
      <c r="I210" s="28">
        <f>SUMIFS(I211:I1206,$B211:$B1206,$B210,$D211:$D1206,$D211,$E211:$E1206,$E211,$F211:$F1206,$F211)</f>
        <v>600000</v>
      </c>
    </row>
    <row r="211" spans="1:9" s="24" customFormat="1" ht="78">
      <c r="A211" s="20">
        <v>3</v>
      </c>
      <c r="B211" s="25">
        <v>955</v>
      </c>
      <c r="C211" s="34" t="s">
        <v>169</v>
      </c>
      <c r="D211" s="27" t="s">
        <v>90</v>
      </c>
      <c r="E211" s="27" t="s">
        <v>91</v>
      </c>
      <c r="F211" s="27" t="s">
        <v>58</v>
      </c>
      <c r="G211" s="27" t="s">
        <v>98</v>
      </c>
      <c r="H211" s="33">
        <v>4433100</v>
      </c>
      <c r="I211" s="33">
        <v>600000</v>
      </c>
    </row>
    <row r="212" spans="1:9" s="24" customFormat="1" ht="50.4" customHeight="1">
      <c r="A212" s="20">
        <v>2</v>
      </c>
      <c r="B212" s="25">
        <v>955</v>
      </c>
      <c r="C212" s="34" t="s">
        <v>35</v>
      </c>
      <c r="D212" s="27" t="s">
        <v>90</v>
      </c>
      <c r="E212" s="27" t="s">
        <v>91</v>
      </c>
      <c r="F212" s="27" t="s">
        <v>114</v>
      </c>
      <c r="G212" s="27"/>
      <c r="H212" s="28">
        <f>SUMIFS(H213:H1209,$B213:$B1209,$B212,$D213:$D1209,$D213,$E213:$E1209,$E213,$F213:$F1209,$F213)</f>
        <v>515110</v>
      </c>
      <c r="I212" s="28">
        <f>SUMIFS(I213:I1209,$B213:$B1209,$B212,$D213:$D1209,$D213,$E213:$E1209,$E213,$F213:$F1209,$F213)</f>
        <v>0</v>
      </c>
    </row>
    <row r="213" spans="1:9" s="24" customFormat="1" ht="46.8">
      <c r="A213" s="20">
        <v>3</v>
      </c>
      <c r="B213" s="25">
        <v>955</v>
      </c>
      <c r="C213" s="34" t="s">
        <v>12</v>
      </c>
      <c r="D213" s="27" t="s">
        <v>90</v>
      </c>
      <c r="E213" s="27" t="s">
        <v>91</v>
      </c>
      <c r="F213" s="27" t="s">
        <v>114</v>
      </c>
      <c r="G213" s="27" t="s">
        <v>77</v>
      </c>
      <c r="H213" s="33">
        <v>515110</v>
      </c>
      <c r="I213" s="33">
        <v>0</v>
      </c>
    </row>
    <row r="214" spans="1:9" s="24" customFormat="1" ht="15.6">
      <c r="A214" s="20">
        <v>1</v>
      </c>
      <c r="B214" s="25">
        <v>955</v>
      </c>
      <c r="C214" s="34" t="s">
        <v>59</v>
      </c>
      <c r="D214" s="27" t="s">
        <v>96</v>
      </c>
      <c r="E214" s="27" t="s">
        <v>73</v>
      </c>
      <c r="F214" s="27"/>
      <c r="G214" s="27"/>
      <c r="H214" s="28">
        <f>SUMIFS(H215:H1209,$B215:$B1209,$B215,$D215:$D1209,$D215,$E215:$E1209,$E215)/2</f>
        <v>3130353.59</v>
      </c>
      <c r="I214" s="28">
        <f>SUMIFS(I215:I1209,$B215:$B1209,$B215,$D215:$D1209,$D215,$E215:$E1209,$E215)/2</f>
        <v>1500000</v>
      </c>
    </row>
    <row r="215" spans="1:9" s="24" customFormat="1" ht="82.2" customHeight="1">
      <c r="A215" s="20">
        <v>2</v>
      </c>
      <c r="B215" s="25">
        <v>955</v>
      </c>
      <c r="C215" s="37" t="s">
        <v>186</v>
      </c>
      <c r="D215" s="27" t="s">
        <v>96</v>
      </c>
      <c r="E215" s="27" t="s">
        <v>73</v>
      </c>
      <c r="F215" s="27" t="s">
        <v>49</v>
      </c>
      <c r="G215" s="27" t="s">
        <v>75</v>
      </c>
      <c r="H215" s="28">
        <f>SUMIFS(H216:H1209,$B216:$B1209,$B215,$D216:$D1209,$D216,$E216:$E1209,$E216,$F216:$F1209,$F216)</f>
        <v>3130353.59</v>
      </c>
      <c r="I215" s="28">
        <f>SUMIFS(I216:I1209,$B216:$B1209,$B215,$D216:$D1209,$D216,$E216:$E1209,$E216,$F216:$F1209,$F216)</f>
        <v>1500000</v>
      </c>
    </row>
    <row r="216" spans="1:9" s="24" customFormat="1" ht="15.6">
      <c r="A216" s="20">
        <v>3</v>
      </c>
      <c r="B216" s="25">
        <v>955</v>
      </c>
      <c r="C216" s="34" t="s">
        <v>46</v>
      </c>
      <c r="D216" s="27" t="s">
        <v>96</v>
      </c>
      <c r="E216" s="27" t="s">
        <v>73</v>
      </c>
      <c r="F216" s="27" t="s">
        <v>49</v>
      </c>
      <c r="G216" s="27" t="s">
        <v>95</v>
      </c>
      <c r="H216" s="33">
        <v>3130353.59</v>
      </c>
      <c r="I216" s="33">
        <v>1500000</v>
      </c>
    </row>
    <row r="217" spans="1:9" s="24" customFormat="1" ht="82.2" customHeight="1">
      <c r="A217" s="20">
        <v>2</v>
      </c>
      <c r="B217" s="25">
        <v>955</v>
      </c>
      <c r="C217" s="34" t="s">
        <v>182</v>
      </c>
      <c r="D217" s="27" t="s">
        <v>96</v>
      </c>
      <c r="E217" s="27" t="s">
        <v>73</v>
      </c>
      <c r="F217" s="27" t="s">
        <v>50</v>
      </c>
      <c r="G217" s="27" t="s">
        <v>75</v>
      </c>
      <c r="H217" s="28">
        <f>SUMIFS(H218:H1212,$B218:$B1212,$B217,$D218:$D1212,$D218,$E218:$E1212,$E218,$F218:$F1212,$F218)</f>
        <v>0</v>
      </c>
      <c r="I217" s="28">
        <f>SUMIFS(I218:I1212,$B218:$B1212,$B217,$D218:$D1212,$D218,$E218:$E1212,$E218,$F218:$F1212,$F218)</f>
        <v>0</v>
      </c>
    </row>
    <row r="218" spans="1:9" s="24" customFormat="1" ht="15.6">
      <c r="A218" s="20">
        <v>3</v>
      </c>
      <c r="B218" s="25">
        <v>955</v>
      </c>
      <c r="C218" s="34" t="s">
        <v>46</v>
      </c>
      <c r="D218" s="27" t="s">
        <v>96</v>
      </c>
      <c r="E218" s="27" t="s">
        <v>73</v>
      </c>
      <c r="F218" s="27" t="s">
        <v>50</v>
      </c>
      <c r="G218" s="27" t="s">
        <v>95</v>
      </c>
      <c r="H218" s="33">
        <v>0</v>
      </c>
      <c r="I218" s="33">
        <v>0</v>
      </c>
    </row>
    <row r="219" spans="1:9" s="24" customFormat="1" ht="15.6">
      <c r="A219" s="20">
        <v>1</v>
      </c>
      <c r="B219" s="25">
        <v>955</v>
      </c>
      <c r="C219" s="34" t="s">
        <v>118</v>
      </c>
      <c r="D219" s="27" t="s">
        <v>96</v>
      </c>
      <c r="E219" s="27" t="s">
        <v>92</v>
      </c>
      <c r="F219" s="27" t="s">
        <v>7</v>
      </c>
      <c r="G219" s="27" t="s">
        <v>75</v>
      </c>
      <c r="H219" s="28">
        <f>SUMIFS(H220:H1214,$B220:$B1214,$B220,$D220:$D1214,$D220,$E220:$E1214,$E220)/2</f>
        <v>3874232.3</v>
      </c>
      <c r="I219" s="28">
        <f>SUMIFS(I220:I1214,$B220:$B1214,$B220,$D220:$D1214,$D220,$E220:$E1214,$E220)/2</f>
        <v>120062</v>
      </c>
    </row>
    <row r="220" spans="1:9" s="24" customFormat="1" ht="46.8">
      <c r="A220" s="20">
        <v>2</v>
      </c>
      <c r="B220" s="25">
        <v>955</v>
      </c>
      <c r="C220" s="34" t="s">
        <v>156</v>
      </c>
      <c r="D220" s="27" t="s">
        <v>96</v>
      </c>
      <c r="E220" s="27" t="s">
        <v>92</v>
      </c>
      <c r="F220" s="27" t="s">
        <v>60</v>
      </c>
      <c r="G220" s="27" t="s">
        <v>75</v>
      </c>
      <c r="H220" s="28">
        <f>SUMIFS(H221:H1214,$B221:$B1214,$B220,$D221:$D1214,$D221,$E221:$E1214,$E221,$F221:$F1214,$F221)</f>
        <v>0</v>
      </c>
      <c r="I220" s="28">
        <f>SUMIFS(I221:I1214,$B221:$B1214,$B220,$D221:$D1214,$D221,$E221:$E1214,$E221,$F221:$F1214,$F221)</f>
        <v>0</v>
      </c>
    </row>
    <row r="221" spans="1:9" s="24" customFormat="1" ht="151.19999999999999" customHeight="1">
      <c r="A221" s="20">
        <v>3</v>
      </c>
      <c r="B221" s="25">
        <v>955</v>
      </c>
      <c r="C221" s="34" t="s">
        <v>119</v>
      </c>
      <c r="D221" s="27" t="s">
        <v>96</v>
      </c>
      <c r="E221" s="27" t="s">
        <v>92</v>
      </c>
      <c r="F221" s="27" t="s">
        <v>60</v>
      </c>
      <c r="G221" s="27" t="s">
        <v>117</v>
      </c>
      <c r="H221" s="33">
        <v>0</v>
      </c>
      <c r="I221" s="33">
        <v>0</v>
      </c>
    </row>
    <row r="222" spans="1:9" s="24" customFormat="1" ht="24.6" customHeight="1">
      <c r="A222" s="20">
        <v>3</v>
      </c>
      <c r="B222" s="25">
        <v>955</v>
      </c>
      <c r="C222" s="34" t="s">
        <v>46</v>
      </c>
      <c r="D222" s="27" t="s">
        <v>96</v>
      </c>
      <c r="E222" s="27" t="s">
        <v>92</v>
      </c>
      <c r="F222" s="27" t="s">
        <v>60</v>
      </c>
      <c r="G222" s="27" t="s">
        <v>95</v>
      </c>
      <c r="H222" s="33">
        <v>0</v>
      </c>
      <c r="I222" s="33">
        <v>0</v>
      </c>
    </row>
    <row r="223" spans="1:9" s="24" customFormat="1" ht="93.6">
      <c r="A223" s="20">
        <v>2</v>
      </c>
      <c r="B223" s="25">
        <v>955</v>
      </c>
      <c r="C223" s="34" t="s">
        <v>184</v>
      </c>
      <c r="D223" s="27" t="s">
        <v>96</v>
      </c>
      <c r="E223" s="27" t="s">
        <v>92</v>
      </c>
      <c r="F223" s="27" t="s">
        <v>45</v>
      </c>
      <c r="G223" s="27" t="s">
        <v>75</v>
      </c>
      <c r="H223" s="28">
        <f>SUMIFS(H224:H1218,$B224:$B1218,$B223,$D224:$D1218,$D224,$E224:$E1218,$E224,$F224:$F1218,$F224)</f>
        <v>3596232.3</v>
      </c>
      <c r="I223" s="28">
        <f>SUMIFS(I224:I1218,$B224:$B1218,$B223,$D224:$D1218,$D224,$E224:$E1218,$E224,$F224:$F1218,$F224)</f>
        <v>0</v>
      </c>
    </row>
    <row r="224" spans="1:9" s="24" customFormat="1" ht="82.95" customHeight="1">
      <c r="A224" s="20">
        <v>3</v>
      </c>
      <c r="B224" s="25">
        <v>955</v>
      </c>
      <c r="C224" s="34" t="s">
        <v>151</v>
      </c>
      <c r="D224" s="27" t="s">
        <v>96</v>
      </c>
      <c r="E224" s="27" t="s">
        <v>92</v>
      </c>
      <c r="F224" s="27" t="s">
        <v>45</v>
      </c>
      <c r="G224" s="27" t="s">
        <v>97</v>
      </c>
      <c r="H224" s="33">
        <v>3596232.3</v>
      </c>
      <c r="I224" s="33">
        <v>0</v>
      </c>
    </row>
    <row r="225" spans="1:9" s="24" customFormat="1" ht="93.6">
      <c r="A225" s="20">
        <v>2</v>
      </c>
      <c r="B225" s="25">
        <v>955</v>
      </c>
      <c r="C225" s="34" t="s">
        <v>188</v>
      </c>
      <c r="D225" s="27" t="s">
        <v>96</v>
      </c>
      <c r="E225" s="27" t="s">
        <v>92</v>
      </c>
      <c r="F225" s="27" t="s">
        <v>111</v>
      </c>
      <c r="G225" s="27" t="s">
        <v>75</v>
      </c>
      <c r="H225" s="28">
        <f>SUMIFS(H226:H1221,$B226:$B1221,$B225,$D226:$D1221,$D226,$E226:$E1221,$E226,$F226:$F1221,$F226)</f>
        <v>0</v>
      </c>
      <c r="I225" s="28">
        <f>SUMIFS(I226:I1221,$B226:$B1221,$B225,$D226:$D1221,$D226,$E226:$E1221,$E226,$F226:$F1221,$F226)</f>
        <v>0</v>
      </c>
    </row>
    <row r="226" spans="1:9" s="24" customFormat="1" ht="15.6">
      <c r="A226" s="20">
        <v>3</v>
      </c>
      <c r="B226" s="25">
        <v>955</v>
      </c>
      <c r="C226" s="34" t="s">
        <v>46</v>
      </c>
      <c r="D226" s="27" t="s">
        <v>96</v>
      </c>
      <c r="E226" s="27" t="s">
        <v>92</v>
      </c>
      <c r="F226" s="27" t="s">
        <v>111</v>
      </c>
      <c r="G226" s="27" t="s">
        <v>95</v>
      </c>
      <c r="H226" s="33">
        <v>0</v>
      </c>
      <c r="I226" s="33">
        <v>0</v>
      </c>
    </row>
    <row r="227" spans="1:9" s="24" customFormat="1" ht="78">
      <c r="A227" s="20">
        <v>2</v>
      </c>
      <c r="B227" s="25">
        <v>955</v>
      </c>
      <c r="C227" s="34" t="s">
        <v>182</v>
      </c>
      <c r="D227" s="27" t="s">
        <v>96</v>
      </c>
      <c r="E227" s="27" t="s">
        <v>92</v>
      </c>
      <c r="F227" s="27" t="s">
        <v>50</v>
      </c>
      <c r="G227" s="27" t="s">
        <v>75</v>
      </c>
      <c r="H227" s="28">
        <f>SUMIFS(H228:H1222,$B228:$B1222,$B227,$D228:$D1222,$D228,$E228:$E1222,$E228,$F228:$F1222,$F228)</f>
        <v>278000</v>
      </c>
      <c r="I227" s="28">
        <f>SUMIFS(I228:I1222,$B228:$B1222,$B227,$D228:$D1222,$D228,$E228:$E1222,$E228,$F228:$F1222,$F228)</f>
        <v>120062</v>
      </c>
    </row>
    <row r="228" spans="1:9" s="24" customFormat="1" ht="18" customHeight="1">
      <c r="A228" s="20">
        <v>3</v>
      </c>
      <c r="B228" s="25">
        <v>955</v>
      </c>
      <c r="C228" s="34" t="s">
        <v>46</v>
      </c>
      <c r="D228" s="27" t="s">
        <v>96</v>
      </c>
      <c r="E228" s="27" t="s">
        <v>92</v>
      </c>
      <c r="F228" s="27" t="s">
        <v>50</v>
      </c>
      <c r="G228" s="27" t="s">
        <v>95</v>
      </c>
      <c r="H228" s="33">
        <v>278000</v>
      </c>
      <c r="I228" s="33">
        <v>120062</v>
      </c>
    </row>
    <row r="229" spans="1:9" s="24" customFormat="1" ht="15.6">
      <c r="A229" s="20">
        <v>1</v>
      </c>
      <c r="B229" s="25">
        <v>955</v>
      </c>
      <c r="C229" s="34" t="s">
        <v>122</v>
      </c>
      <c r="D229" s="27" t="s">
        <v>96</v>
      </c>
      <c r="E229" s="27" t="s">
        <v>82</v>
      </c>
      <c r="F229" s="27" t="s">
        <v>7</v>
      </c>
      <c r="G229" s="27" t="s">
        <v>75</v>
      </c>
      <c r="H229" s="28">
        <f>SUMIFS(H230:H1224,$B230:$B1224,$B230,$D230:$D1224,$D230,$E230:$E1224,$E230)/2</f>
        <v>35486724.209999993</v>
      </c>
      <c r="I229" s="28">
        <f>SUMIFS(I230:I1224,$B230:$B1224,$B230,$D230:$D1224,$D230,$E230:$E1224,$E230)/2</f>
        <v>117600</v>
      </c>
    </row>
    <row r="230" spans="1:9" s="24" customFormat="1" ht="52.95" customHeight="1">
      <c r="A230" s="20">
        <v>2</v>
      </c>
      <c r="B230" s="25">
        <v>955</v>
      </c>
      <c r="C230" s="34" t="s">
        <v>156</v>
      </c>
      <c r="D230" s="27" t="s">
        <v>96</v>
      </c>
      <c r="E230" s="27" t="s">
        <v>82</v>
      </c>
      <c r="F230" s="27" t="s">
        <v>60</v>
      </c>
      <c r="G230" s="27" t="s">
        <v>75</v>
      </c>
      <c r="H230" s="28">
        <f>SUMIFS(H231:H1224,$B231:$B1224,$B230,$D231:$D1224,$D231,$E231:$E1224,$E231,$F231:$F1224,$F231)</f>
        <v>18669663.52</v>
      </c>
      <c r="I230" s="28">
        <f>SUMIFS(I231:I1224,$B231:$B1224,$B230,$D231:$D1224,$D231,$E231:$E1224,$E231,$F231:$F1224,$F231)</f>
        <v>57600</v>
      </c>
    </row>
    <row r="231" spans="1:9" s="24" customFormat="1" ht="15.6">
      <c r="A231" s="20">
        <v>3</v>
      </c>
      <c r="B231" s="25">
        <v>955</v>
      </c>
      <c r="C231" s="34" t="s">
        <v>46</v>
      </c>
      <c r="D231" s="27" t="s">
        <v>96</v>
      </c>
      <c r="E231" s="27" t="s">
        <v>82</v>
      </c>
      <c r="F231" s="27" t="s">
        <v>60</v>
      </c>
      <c r="G231" s="27" t="s">
        <v>95</v>
      </c>
      <c r="H231" s="33">
        <v>18669663.52</v>
      </c>
      <c r="I231" s="33">
        <v>57600</v>
      </c>
    </row>
    <row r="232" spans="1:9" s="24" customFormat="1" ht="72.599999999999994" customHeight="1">
      <c r="A232" s="20">
        <v>2</v>
      </c>
      <c r="B232" s="25">
        <v>955</v>
      </c>
      <c r="C232" s="34" t="s">
        <v>196</v>
      </c>
      <c r="D232" s="27" t="s">
        <v>96</v>
      </c>
      <c r="E232" s="27" t="s">
        <v>82</v>
      </c>
      <c r="F232" s="27" t="s">
        <v>121</v>
      </c>
      <c r="G232" s="27" t="s">
        <v>75</v>
      </c>
      <c r="H232" s="28">
        <f>SUMIFS(H233:H1226,$B233:$B1226,$B232,$D233:$D1226,$D233,$E233:$E1226,$E233,$F233:$F1226,$F233)</f>
        <v>14805060.689999999</v>
      </c>
      <c r="I232" s="28">
        <f>SUMIFS(I233:I1226,$B233:$B1226,$B232,$D233:$D1226,$D233,$E233:$E1226,$E233,$F233:$F1226,$F233)</f>
        <v>60000</v>
      </c>
    </row>
    <row r="233" spans="1:9" s="24" customFormat="1" ht="15.6">
      <c r="A233" s="20">
        <v>3</v>
      </c>
      <c r="B233" s="25">
        <v>955</v>
      </c>
      <c r="C233" s="34" t="s">
        <v>46</v>
      </c>
      <c r="D233" s="27" t="s">
        <v>96</v>
      </c>
      <c r="E233" s="27" t="s">
        <v>82</v>
      </c>
      <c r="F233" s="27" t="s">
        <v>121</v>
      </c>
      <c r="G233" s="27" t="s">
        <v>95</v>
      </c>
      <c r="H233" s="33">
        <v>14805060.689999999</v>
      </c>
      <c r="I233" s="33">
        <v>60000</v>
      </c>
    </row>
    <row r="234" spans="1:9" s="24" customFormat="1" ht="55.2" customHeight="1">
      <c r="A234" s="20">
        <v>2</v>
      </c>
      <c r="B234" s="25">
        <v>955</v>
      </c>
      <c r="C234" s="34" t="s">
        <v>199</v>
      </c>
      <c r="D234" s="27" t="s">
        <v>96</v>
      </c>
      <c r="E234" s="27" t="s">
        <v>82</v>
      </c>
      <c r="F234" s="27" t="s">
        <v>175</v>
      </c>
      <c r="G234" s="27" t="s">
        <v>75</v>
      </c>
      <c r="H234" s="28">
        <f>SUMIFS(H235:H1228,$B235:$B1228,$B234,$D235:$D1228,$D235,$E235:$E1228,$E235,$F235:$F1228,$F235)</f>
        <v>2012000</v>
      </c>
      <c r="I234" s="28">
        <f>SUMIFS(I235:I1228,$B235:$B1228,$B234,$D235:$D1228,$D235,$E235:$E1228,$E235,$F235:$F1228,$F235)</f>
        <v>0</v>
      </c>
    </row>
    <row r="235" spans="1:9" s="24" customFormat="1" ht="15.6">
      <c r="A235" s="20">
        <v>3</v>
      </c>
      <c r="B235" s="25">
        <v>955</v>
      </c>
      <c r="C235" s="34" t="s">
        <v>46</v>
      </c>
      <c r="D235" s="27" t="s">
        <v>96</v>
      </c>
      <c r="E235" s="27" t="s">
        <v>82</v>
      </c>
      <c r="F235" s="27" t="s">
        <v>175</v>
      </c>
      <c r="G235" s="27" t="s">
        <v>95</v>
      </c>
      <c r="H235" s="33">
        <v>2012000</v>
      </c>
      <c r="I235" s="33">
        <v>0</v>
      </c>
    </row>
    <row r="236" spans="1:9" s="24" customFormat="1" ht="31.2">
      <c r="A236" s="20">
        <v>1</v>
      </c>
      <c r="B236" s="25">
        <v>955</v>
      </c>
      <c r="C236" s="34" t="s">
        <v>61</v>
      </c>
      <c r="D236" s="27" t="s">
        <v>74</v>
      </c>
      <c r="E236" s="27" t="s">
        <v>96</v>
      </c>
      <c r="F236" s="27" t="s">
        <v>75</v>
      </c>
      <c r="G236" s="27" t="s">
        <v>75</v>
      </c>
      <c r="H236" s="28">
        <f>SUMIFS(H237:H1231,$B237:$B1231,$B237,$D237:$D1231,$D237,$E237:$E1231,$E237)/2</f>
        <v>6862667.0600000005</v>
      </c>
      <c r="I236" s="28">
        <f>SUMIFS(I237:I1231,$B237:$B1231,$B237,$D237:$D1231,$D237,$E237:$E1231,$E237)/2</f>
        <v>3433535.63</v>
      </c>
    </row>
    <row r="237" spans="1:9" s="24" customFormat="1" ht="31.2">
      <c r="A237" s="20">
        <v>2</v>
      </c>
      <c r="B237" s="25">
        <v>955</v>
      </c>
      <c r="C237" s="34" t="s">
        <v>202</v>
      </c>
      <c r="D237" s="27" t="s">
        <v>74</v>
      </c>
      <c r="E237" s="27" t="s">
        <v>96</v>
      </c>
      <c r="F237" s="27" t="s">
        <v>62</v>
      </c>
      <c r="G237" s="27"/>
      <c r="H237" s="28">
        <f>SUMIFS(H238:H1231,$B238:$B1231,$B237,$D238:$D1231,$D238,$E238:$E1231,$E238,$F238:$F1231,$F238)</f>
        <v>968920.97</v>
      </c>
      <c r="I237" s="28">
        <f>SUMIFS(I238:I1231,$B238:$B1231,$B237,$D238:$D1231,$D238,$E238:$E1231,$E238,$F238:$F1231,$F238)</f>
        <v>426088.05</v>
      </c>
    </row>
    <row r="238" spans="1:9" s="24" customFormat="1" ht="15.6">
      <c r="A238" s="20">
        <v>3</v>
      </c>
      <c r="B238" s="25">
        <v>955</v>
      </c>
      <c r="C238" s="34" t="s">
        <v>46</v>
      </c>
      <c r="D238" s="27" t="s">
        <v>74</v>
      </c>
      <c r="E238" s="27" t="s">
        <v>96</v>
      </c>
      <c r="F238" s="27" t="s">
        <v>62</v>
      </c>
      <c r="G238" s="27" t="s">
        <v>95</v>
      </c>
      <c r="H238" s="33">
        <v>968920.97</v>
      </c>
      <c r="I238" s="33">
        <v>426088.05</v>
      </c>
    </row>
    <row r="239" spans="1:9" s="24" customFormat="1" ht="67.2" customHeight="1">
      <c r="A239" s="20">
        <v>2</v>
      </c>
      <c r="B239" s="25">
        <v>955</v>
      </c>
      <c r="C239" s="34" t="s">
        <v>191</v>
      </c>
      <c r="D239" s="27" t="s">
        <v>74</v>
      </c>
      <c r="E239" s="27" t="s">
        <v>96</v>
      </c>
      <c r="F239" s="27" t="s">
        <v>63</v>
      </c>
      <c r="G239" s="27"/>
      <c r="H239" s="28">
        <f>SUMIFS(H240:H1233,$B240:$B1233,$B239,$D240:$D1233,$D240,$E240:$E1233,$E240,$F240:$F1233,$F240)</f>
        <v>3237667.79</v>
      </c>
      <c r="I239" s="28">
        <f>SUMIFS(I240:I1233,$B240:$B1233,$B239,$D240:$D1233,$D240,$E240:$E1233,$E240,$F240:$F1233,$F240)</f>
        <v>1741753.58</v>
      </c>
    </row>
    <row r="240" spans="1:9" s="24" customFormat="1" ht="15.6">
      <c r="A240" s="20">
        <v>3</v>
      </c>
      <c r="B240" s="25">
        <v>955</v>
      </c>
      <c r="C240" s="34" t="s">
        <v>46</v>
      </c>
      <c r="D240" s="27" t="s">
        <v>74</v>
      </c>
      <c r="E240" s="27" t="s">
        <v>96</v>
      </c>
      <c r="F240" s="27" t="s">
        <v>63</v>
      </c>
      <c r="G240" s="27" t="s">
        <v>95</v>
      </c>
      <c r="H240" s="33">
        <v>3237667.79</v>
      </c>
      <c r="I240" s="33">
        <v>1741753.58</v>
      </c>
    </row>
    <row r="241" spans="1:9" s="24" customFormat="1" ht="63.6" customHeight="1">
      <c r="A241" s="20">
        <v>2</v>
      </c>
      <c r="B241" s="25">
        <v>955</v>
      </c>
      <c r="C241" s="37" t="s">
        <v>192</v>
      </c>
      <c r="D241" s="27" t="s">
        <v>74</v>
      </c>
      <c r="E241" s="27" t="s">
        <v>96</v>
      </c>
      <c r="F241" s="27" t="s">
        <v>64</v>
      </c>
      <c r="G241" s="27"/>
      <c r="H241" s="28">
        <f>SUMIFS(H242:H1235,$B242:$B1235,$B241,$D242:$D1235,$D242,$E242:$E1235,$E242,$F242:$F1235,$F242)</f>
        <v>2656078.2999999998</v>
      </c>
      <c r="I241" s="28">
        <f>SUMIFS(I242:I1235,$B242:$B1235,$B241,$D242:$D1235,$D242,$E242:$E1235,$E242,$F242:$F1235,$F242)</f>
        <v>1265694</v>
      </c>
    </row>
    <row r="242" spans="1:9" s="24" customFormat="1" ht="15.6">
      <c r="A242" s="20">
        <v>3</v>
      </c>
      <c r="B242" s="25">
        <v>955</v>
      </c>
      <c r="C242" s="34" t="s">
        <v>46</v>
      </c>
      <c r="D242" s="27" t="s">
        <v>74</v>
      </c>
      <c r="E242" s="27" t="s">
        <v>96</v>
      </c>
      <c r="F242" s="27" t="s">
        <v>64</v>
      </c>
      <c r="G242" s="27" t="s">
        <v>95</v>
      </c>
      <c r="H242" s="33">
        <v>2656078.2999999998</v>
      </c>
      <c r="I242" s="33">
        <v>1265694</v>
      </c>
    </row>
    <row r="243" spans="1:9" s="24" customFormat="1" ht="15.6">
      <c r="A243" s="20">
        <v>1</v>
      </c>
      <c r="B243" s="25">
        <v>955</v>
      </c>
      <c r="C243" s="34" t="s">
        <v>38</v>
      </c>
      <c r="D243" s="27" t="s">
        <v>85</v>
      </c>
      <c r="E243" s="27" t="s">
        <v>92</v>
      </c>
      <c r="F243" s="27"/>
      <c r="G243" s="27"/>
      <c r="H243" s="28">
        <f>SUMIFS(H244:H1238,$B244:$B1238,$B244,$D244:$D1238,$D244,$E244:$E1238,$E244)/2</f>
        <v>71290770.659999996</v>
      </c>
      <c r="I243" s="28">
        <f>SUMIFS(I244:I1238,$B244:$B1238,$B244,$D244:$D1238,$D244,$E244:$E1238,$E244)/2</f>
        <v>28938941</v>
      </c>
    </row>
    <row r="244" spans="1:9" s="24" customFormat="1" ht="78">
      <c r="A244" s="20">
        <v>2</v>
      </c>
      <c r="B244" s="25">
        <v>955</v>
      </c>
      <c r="C244" s="39" t="s">
        <v>157</v>
      </c>
      <c r="D244" s="27" t="s">
        <v>85</v>
      </c>
      <c r="E244" s="27" t="s">
        <v>92</v>
      </c>
      <c r="F244" s="27" t="s">
        <v>39</v>
      </c>
      <c r="G244" s="27"/>
      <c r="H244" s="28">
        <f>SUMIFS(H245:H1238,$B245:$B1238,$B244,$D245:$D1238,$D245,$E245:$E1238,$E245,$F245:$F1238,$F245)</f>
        <v>29533587.010000002</v>
      </c>
      <c r="I244" s="28">
        <f>SUMIFS(I245:I1238,$B245:$B1238,$B244,$D245:$D1238,$D245,$E245:$E1238,$E245,$F245:$F1238,$F245)</f>
        <v>202416</v>
      </c>
    </row>
    <row r="245" spans="1:9" s="24" customFormat="1" ht="15.6">
      <c r="A245" s="20">
        <v>3</v>
      </c>
      <c r="B245" s="25">
        <v>955</v>
      </c>
      <c r="C245" s="34" t="s">
        <v>46</v>
      </c>
      <c r="D245" s="27" t="s">
        <v>85</v>
      </c>
      <c r="E245" s="27" t="s">
        <v>92</v>
      </c>
      <c r="F245" s="27" t="s">
        <v>39</v>
      </c>
      <c r="G245" s="27" t="s">
        <v>95</v>
      </c>
      <c r="H245" s="33">
        <v>29533587.010000002</v>
      </c>
      <c r="I245" s="33">
        <v>202416</v>
      </c>
    </row>
    <row r="246" spans="1:9" s="24" customFormat="1" ht="93.6">
      <c r="A246" s="20">
        <v>2</v>
      </c>
      <c r="B246" s="25">
        <v>955</v>
      </c>
      <c r="C246" s="34" t="s">
        <v>184</v>
      </c>
      <c r="D246" s="27" t="s">
        <v>85</v>
      </c>
      <c r="E246" s="27" t="s">
        <v>92</v>
      </c>
      <c r="F246" s="27" t="s">
        <v>45</v>
      </c>
      <c r="G246" s="27"/>
      <c r="H246" s="28">
        <f>SUMIFS(H247:H1240,$B247:$B1240,$B246,$D247:$D1240,$D247,$E247:$E1240,$E247,$F247:$F1240,$F247)</f>
        <v>41757183.649999999</v>
      </c>
      <c r="I246" s="28">
        <f>SUMIFS(I247:I1240,$B247:$B1240,$B246,$D247:$D1240,$D247,$E247:$E1240,$E247,$F247:$F1240,$F247)</f>
        <v>28736525</v>
      </c>
    </row>
    <row r="247" spans="1:9" s="24" customFormat="1" ht="15.6">
      <c r="A247" s="20">
        <v>3</v>
      </c>
      <c r="B247" s="25">
        <v>955</v>
      </c>
      <c r="C247" s="34" t="s">
        <v>46</v>
      </c>
      <c r="D247" s="27" t="s">
        <v>85</v>
      </c>
      <c r="E247" s="27" t="s">
        <v>92</v>
      </c>
      <c r="F247" s="27" t="s">
        <v>45</v>
      </c>
      <c r="G247" s="27" t="s">
        <v>95</v>
      </c>
      <c r="H247" s="33">
        <v>41757183.649999999</v>
      </c>
      <c r="I247" s="33">
        <v>28736525</v>
      </c>
    </row>
    <row r="248" spans="1:9" s="24" customFormat="1" ht="46.8">
      <c r="A248" s="20">
        <v>2</v>
      </c>
      <c r="B248" s="25">
        <v>955</v>
      </c>
      <c r="C248" s="34" t="s">
        <v>199</v>
      </c>
      <c r="D248" s="27" t="s">
        <v>85</v>
      </c>
      <c r="E248" s="27" t="s">
        <v>92</v>
      </c>
      <c r="F248" s="27" t="s">
        <v>175</v>
      </c>
      <c r="G248" s="27"/>
      <c r="H248" s="28">
        <f>SUMIFS(H249:H1243,$B249:$B1243,$B248,$D249:$D1243,$D249,$E249:$E1243,$E249,$F249:$F1243,$F249)</f>
        <v>0</v>
      </c>
      <c r="I248" s="28">
        <f>SUMIFS(I249:I1243,$B249:$B1243,$B248,$D249:$D1243,$D249,$E249:$E1243,$E249,$F249:$F1243,$F249)</f>
        <v>0</v>
      </c>
    </row>
    <row r="249" spans="1:9" s="24" customFormat="1" ht="15.6">
      <c r="A249" s="20">
        <v>3</v>
      </c>
      <c r="B249" s="25">
        <v>955</v>
      </c>
      <c r="C249" s="34" t="s">
        <v>46</v>
      </c>
      <c r="D249" s="27" t="s">
        <v>85</v>
      </c>
      <c r="E249" s="27" t="s">
        <v>92</v>
      </c>
      <c r="F249" s="27" t="s">
        <v>175</v>
      </c>
      <c r="G249" s="27" t="s">
        <v>95</v>
      </c>
      <c r="H249" s="33">
        <v>0</v>
      </c>
      <c r="I249" s="33">
        <v>0</v>
      </c>
    </row>
    <row r="250" spans="1:9" s="24" customFormat="1" ht="15.6">
      <c r="A250" s="20">
        <v>1</v>
      </c>
      <c r="B250" s="25">
        <v>955</v>
      </c>
      <c r="C250" s="34" t="s">
        <v>66</v>
      </c>
      <c r="D250" s="27" t="s">
        <v>85</v>
      </c>
      <c r="E250" s="27" t="s">
        <v>82</v>
      </c>
      <c r="F250" s="27"/>
      <c r="G250" s="27"/>
      <c r="H250" s="28">
        <f>SUMIFS(H251:H1243,$B251:$B1243,$B251,$D251:$D1243,$D251,$E251:$E1243,$E251)/2</f>
        <v>8978000</v>
      </c>
      <c r="I250" s="28">
        <f>SUMIFS(I251:I1243,$B251:$B1243,$B251,$D251:$D1243,$D251,$E251:$E1243,$E251)/2</f>
        <v>5669000</v>
      </c>
    </row>
    <row r="251" spans="1:9" s="24" customFormat="1" ht="49.95" customHeight="1">
      <c r="A251" s="20">
        <v>2</v>
      </c>
      <c r="B251" s="25">
        <v>955</v>
      </c>
      <c r="C251" s="34" t="s">
        <v>201</v>
      </c>
      <c r="D251" s="27" t="s">
        <v>85</v>
      </c>
      <c r="E251" s="27" t="s">
        <v>82</v>
      </c>
      <c r="F251" s="27" t="s">
        <v>115</v>
      </c>
      <c r="G251" s="27"/>
      <c r="H251" s="28">
        <f>SUMIFS(H252:H1243,$B252:$B1243,$B251,$D252:$D1243,$D252,$E252:$E1243,$E252,$F252:$F1243,$F252)</f>
        <v>8978000</v>
      </c>
      <c r="I251" s="28">
        <f>SUMIFS(I252:I1243,$B252:$B1243,$B251,$D252:$D1243,$D252,$E252:$E1243,$E252,$F252:$F1243,$F252)</f>
        <v>5669000</v>
      </c>
    </row>
    <row r="252" spans="1:9" s="24" customFormat="1" ht="15.6">
      <c r="A252" s="20">
        <v>3</v>
      </c>
      <c r="B252" s="25">
        <v>955</v>
      </c>
      <c r="C252" s="34" t="s">
        <v>46</v>
      </c>
      <c r="D252" s="27" t="s">
        <v>85</v>
      </c>
      <c r="E252" s="27" t="s">
        <v>82</v>
      </c>
      <c r="F252" s="27" t="s">
        <v>115</v>
      </c>
      <c r="G252" s="27" t="s">
        <v>95</v>
      </c>
      <c r="H252" s="33">
        <v>8978000</v>
      </c>
      <c r="I252" s="33">
        <v>5669000</v>
      </c>
    </row>
    <row r="253" spans="1:9" s="24" customFormat="1" ht="151.19999999999999" customHeight="1">
      <c r="A253" s="20">
        <v>3</v>
      </c>
      <c r="B253" s="25">
        <v>955</v>
      </c>
      <c r="C253" s="34" t="s">
        <v>119</v>
      </c>
      <c r="D253" s="27" t="s">
        <v>85</v>
      </c>
      <c r="E253" s="27" t="s">
        <v>82</v>
      </c>
      <c r="F253" s="27" t="s">
        <v>115</v>
      </c>
      <c r="G253" s="27" t="s">
        <v>117</v>
      </c>
      <c r="H253" s="33">
        <v>0</v>
      </c>
      <c r="I253" s="33">
        <v>0</v>
      </c>
    </row>
    <row r="254" spans="1:9" s="24" customFormat="1" ht="15.6">
      <c r="A254" s="20">
        <v>1</v>
      </c>
      <c r="B254" s="25">
        <v>955</v>
      </c>
      <c r="C254" s="34" t="s">
        <v>148</v>
      </c>
      <c r="D254" s="27" t="s">
        <v>85</v>
      </c>
      <c r="E254" s="27" t="s">
        <v>85</v>
      </c>
      <c r="F254" s="27"/>
      <c r="G254" s="27"/>
      <c r="H254" s="28">
        <f>SUMIFS(H255:H1247,$B255:$B1247,$B255,$D255:$D1247,$D255,$E255:$E1247,$E255)/2</f>
        <v>1779000</v>
      </c>
      <c r="I254" s="28">
        <f>SUMIFS(I255:I1247,$B255:$B1247,$B255,$D255:$D1247,$D255,$E255:$E1247,$E255)/2</f>
        <v>0</v>
      </c>
    </row>
    <row r="255" spans="1:9" s="24" customFormat="1" ht="31.2">
      <c r="A255" s="20">
        <v>2</v>
      </c>
      <c r="B255" s="25">
        <v>955</v>
      </c>
      <c r="C255" s="34" t="s">
        <v>65</v>
      </c>
      <c r="D255" s="27" t="s">
        <v>85</v>
      </c>
      <c r="E255" s="27" t="s">
        <v>85</v>
      </c>
      <c r="F255" s="27" t="s">
        <v>116</v>
      </c>
      <c r="G255" s="27"/>
      <c r="H255" s="28">
        <f>SUMIFS(H256:H1247,$B256:$B1247,$B255,$D256:$D1247,$D256,$E256:$E1247,$E256,$F256:$F1247,$F256)</f>
        <v>1779000</v>
      </c>
      <c r="I255" s="28">
        <f>SUMIFS(I256:I1247,$B256:$B1247,$B255,$D256:$D1247,$D256,$E256:$E1247,$E256,$F256:$F1247,$F256)</f>
        <v>0</v>
      </c>
    </row>
    <row r="256" spans="1:9" s="24" customFormat="1" ht="46.8">
      <c r="A256" s="20">
        <v>3</v>
      </c>
      <c r="B256" s="25">
        <v>955</v>
      </c>
      <c r="C256" s="34" t="s">
        <v>12</v>
      </c>
      <c r="D256" s="27" t="s">
        <v>85</v>
      </c>
      <c r="E256" s="27" t="s">
        <v>85</v>
      </c>
      <c r="F256" s="27" t="s">
        <v>116</v>
      </c>
      <c r="G256" s="27" t="s">
        <v>77</v>
      </c>
      <c r="H256" s="33">
        <v>1779000</v>
      </c>
      <c r="I256" s="33">
        <v>0</v>
      </c>
    </row>
    <row r="257" spans="1:9" s="24" customFormat="1" ht="15.6">
      <c r="A257" s="20">
        <v>1</v>
      </c>
      <c r="B257" s="25">
        <v>955</v>
      </c>
      <c r="C257" s="34" t="s">
        <v>24</v>
      </c>
      <c r="D257" s="27" t="s">
        <v>87</v>
      </c>
      <c r="E257" s="27" t="s">
        <v>73</v>
      </c>
      <c r="F257" s="27" t="s">
        <v>7</v>
      </c>
      <c r="G257" s="27" t="s">
        <v>75</v>
      </c>
      <c r="H257" s="28">
        <f>SUMIFS(H258:H1250,$B258:$B1250,$B258,$D258:$D1250,$D258,$E258:$E1250,$E258)/2</f>
        <v>7289347.4299999997</v>
      </c>
      <c r="I257" s="28">
        <f>SUMIFS(I258:I1250,$B258:$B1250,$B258,$D258:$D1250,$D258,$E258:$E1250,$E258)/2</f>
        <v>4003797</v>
      </c>
    </row>
    <row r="258" spans="1:9" s="24" customFormat="1" ht="39" customHeight="1">
      <c r="A258" s="20">
        <v>2</v>
      </c>
      <c r="B258" s="25">
        <v>955</v>
      </c>
      <c r="C258" s="34" t="s">
        <v>180</v>
      </c>
      <c r="D258" s="27" t="s">
        <v>87</v>
      </c>
      <c r="E258" s="27" t="s">
        <v>73</v>
      </c>
      <c r="F258" s="27" t="s">
        <v>25</v>
      </c>
      <c r="G258" s="27"/>
      <c r="H258" s="28">
        <f>SUMIFS(H259:H1250,$B259:$B1250,$B258,$D259:$D1250,$D259,$E259:$E1250,$E259,$F259:$F1250,$F259)</f>
        <v>0</v>
      </c>
      <c r="I258" s="28">
        <f>SUMIFS(I259:I1250,$B259:$B1250,$B258,$D259:$D1250,$D259,$E259:$E1250,$E259,$F259:$F1250,$F259)</f>
        <v>0</v>
      </c>
    </row>
    <row r="259" spans="1:9" s="24" customFormat="1" ht="15.6">
      <c r="A259" s="20">
        <v>3</v>
      </c>
      <c r="B259" s="25">
        <v>955</v>
      </c>
      <c r="C259" s="34" t="s">
        <v>46</v>
      </c>
      <c r="D259" s="27" t="s">
        <v>87</v>
      </c>
      <c r="E259" s="27" t="s">
        <v>73</v>
      </c>
      <c r="F259" s="27" t="s">
        <v>25</v>
      </c>
      <c r="G259" s="27" t="s">
        <v>95</v>
      </c>
      <c r="H259" s="33">
        <v>0</v>
      </c>
      <c r="I259" s="33">
        <v>0</v>
      </c>
    </row>
    <row r="260" spans="1:9" s="24" customFormat="1" ht="93.6">
      <c r="A260" s="20">
        <v>2</v>
      </c>
      <c r="B260" s="25">
        <v>955</v>
      </c>
      <c r="C260" s="34" t="s">
        <v>184</v>
      </c>
      <c r="D260" s="27" t="s">
        <v>87</v>
      </c>
      <c r="E260" s="27" t="s">
        <v>73</v>
      </c>
      <c r="F260" s="27" t="s">
        <v>45</v>
      </c>
      <c r="G260" s="27" t="s">
        <v>75</v>
      </c>
      <c r="H260" s="28">
        <f>SUMIFS(H261:H1252,$B261:$B1252,$B260,$D261:$D1252,$D261,$E261:$E1252,$E261,$F261:$F1252,$F261)</f>
        <v>7289347.4299999997</v>
      </c>
      <c r="I260" s="28">
        <f>SUMIFS(I261:I1252,$B261:$B1252,$B260,$D261:$D1252,$D261,$E261:$E1252,$E261,$F261:$F1252,$F261)</f>
        <v>4003797</v>
      </c>
    </row>
    <row r="261" spans="1:9" s="24" customFormat="1" ht="15.6">
      <c r="A261" s="20">
        <v>3</v>
      </c>
      <c r="B261" s="25">
        <v>955</v>
      </c>
      <c r="C261" s="34" t="s">
        <v>46</v>
      </c>
      <c r="D261" s="27" t="s">
        <v>87</v>
      </c>
      <c r="E261" s="27" t="s">
        <v>73</v>
      </c>
      <c r="F261" s="27" t="s">
        <v>45</v>
      </c>
      <c r="G261" s="27" t="s">
        <v>95</v>
      </c>
      <c r="H261" s="33">
        <v>7289347.4299999997</v>
      </c>
      <c r="I261" s="33">
        <v>4003797</v>
      </c>
    </row>
    <row r="262" spans="1:9" s="24" customFormat="1" ht="15.6">
      <c r="A262" s="20">
        <v>1</v>
      </c>
      <c r="B262" s="25">
        <v>955</v>
      </c>
      <c r="C262" s="34" t="s">
        <v>135</v>
      </c>
      <c r="D262" s="27" t="s">
        <v>93</v>
      </c>
      <c r="E262" s="27" t="s">
        <v>92</v>
      </c>
      <c r="F262" s="27"/>
      <c r="G262" s="27"/>
      <c r="H262" s="28">
        <f>SUMIFS(H263:H1255,$B263:$B1255,$B263,$D263:$D1255,$D263,$E263:$E1255,$E263)/2</f>
        <v>0</v>
      </c>
      <c r="I262" s="28">
        <f>SUMIFS(I263:I1255,$B263:$B1255,$B263,$D263:$D1255,$D263,$E263:$E1255,$E263)/2</f>
        <v>0</v>
      </c>
    </row>
    <row r="263" spans="1:9" s="24" customFormat="1" ht="51.6" customHeight="1">
      <c r="A263" s="20">
        <v>2</v>
      </c>
      <c r="B263" s="25">
        <v>955</v>
      </c>
      <c r="C263" s="34" t="s">
        <v>156</v>
      </c>
      <c r="D263" s="27" t="s">
        <v>93</v>
      </c>
      <c r="E263" s="27" t="s">
        <v>92</v>
      </c>
      <c r="F263" s="27" t="s">
        <v>60</v>
      </c>
      <c r="G263" s="27"/>
      <c r="H263" s="28">
        <f>SUMIFS(H264:H1255,$B264:$B1255,$B263,$D264:$D1255,$D264,$E264:$E1255,$E264,$F264:$F1255,$F264)</f>
        <v>0</v>
      </c>
      <c r="I263" s="28">
        <f>SUMIFS(I264:I1255,$B264:$B1255,$B263,$D264:$D1255,$D264,$E264:$E1255,$E264,$F264:$F1255,$F264)</f>
        <v>0</v>
      </c>
    </row>
    <row r="264" spans="1:9" s="24" customFormat="1" ht="15.6">
      <c r="A264" s="20">
        <v>3</v>
      </c>
      <c r="B264" s="25">
        <v>955</v>
      </c>
      <c r="C264" s="34" t="s">
        <v>46</v>
      </c>
      <c r="D264" s="27" t="s">
        <v>93</v>
      </c>
      <c r="E264" s="27" t="s">
        <v>92</v>
      </c>
      <c r="F264" s="27" t="s">
        <v>60</v>
      </c>
      <c r="G264" s="27" t="s">
        <v>95</v>
      </c>
      <c r="H264" s="33">
        <v>0</v>
      </c>
      <c r="I264" s="33">
        <v>0</v>
      </c>
    </row>
    <row r="265" spans="1:9" s="24" customFormat="1" ht="15.6">
      <c r="A265" s="20">
        <v>1</v>
      </c>
      <c r="B265" s="25">
        <v>955</v>
      </c>
      <c r="C265" s="40" t="s">
        <v>152</v>
      </c>
      <c r="D265" s="27" t="s">
        <v>88</v>
      </c>
      <c r="E265" s="27" t="s">
        <v>73</v>
      </c>
      <c r="F265" s="27" t="s">
        <v>7</v>
      </c>
      <c r="G265" s="27" t="s">
        <v>75</v>
      </c>
      <c r="H265" s="28">
        <f>SUMIFS(H266:H1258,$B266:$B1258,$B266,$D266:$D1258,$D266,$E266:$E1258,$E266)/2</f>
        <v>1560800</v>
      </c>
      <c r="I265" s="28">
        <f>SUMIFS(I266:I1258,$B266:$B1258,$B266,$D266:$D1258,$D266,$E266:$E1258,$E266)/2</f>
        <v>737130.01</v>
      </c>
    </row>
    <row r="266" spans="1:9" s="24" customFormat="1" ht="46.8">
      <c r="A266" s="20">
        <v>2</v>
      </c>
      <c r="B266" s="25">
        <v>955</v>
      </c>
      <c r="C266" s="35" t="s">
        <v>32</v>
      </c>
      <c r="D266" s="27" t="s">
        <v>88</v>
      </c>
      <c r="E266" s="27" t="s">
        <v>73</v>
      </c>
      <c r="F266" s="41" t="s">
        <v>120</v>
      </c>
      <c r="G266" s="27"/>
      <c r="H266" s="28">
        <f>SUMIFS(H267:H1258,$B267:$B1258,$B266,$D267:$D1258,$D267,$E267:$E1258,$E267,$F267:$F1258,$F267)</f>
        <v>1560800</v>
      </c>
      <c r="I266" s="28">
        <f>SUMIFS(I267:I1258,$B267:$B1258,$B266,$D267:$D1258,$D267,$E267:$E1258,$E267,$F267:$F1258,$F267)</f>
        <v>737130.01</v>
      </c>
    </row>
    <row r="267" spans="1:9" s="24" customFormat="1" ht="37.950000000000003" customHeight="1">
      <c r="A267" s="20">
        <v>3</v>
      </c>
      <c r="B267" s="25">
        <v>955</v>
      </c>
      <c r="C267" s="34" t="s">
        <v>21</v>
      </c>
      <c r="D267" s="27" t="s">
        <v>88</v>
      </c>
      <c r="E267" s="27" t="s">
        <v>73</v>
      </c>
      <c r="F267" s="27" t="s">
        <v>120</v>
      </c>
      <c r="G267" s="27" t="s">
        <v>84</v>
      </c>
      <c r="H267" s="33">
        <v>1560800</v>
      </c>
      <c r="I267" s="33">
        <v>737130.01</v>
      </c>
    </row>
    <row r="268" spans="1:9" s="24" customFormat="1" ht="15.6">
      <c r="A268" s="20">
        <v>1</v>
      </c>
      <c r="B268" s="25">
        <v>955</v>
      </c>
      <c r="C268" s="34" t="s">
        <v>68</v>
      </c>
      <c r="D268" s="27" t="s">
        <v>88</v>
      </c>
      <c r="E268" s="27" t="s">
        <v>82</v>
      </c>
      <c r="F268" s="27" t="s">
        <v>7</v>
      </c>
      <c r="G268" s="27" t="s">
        <v>75</v>
      </c>
      <c r="H268" s="28">
        <f>SUMIFS(H269:H1261,$B269:$B1261,$B269,$D269:$D1261,$D269,$E269:$E1261,$E269)/2</f>
        <v>2298986.09</v>
      </c>
      <c r="I268" s="28">
        <f>SUMIFS(I269:I1261,$B269:$B1261,$B269,$D269:$D1261,$D269,$E269:$E1261,$E269)/2</f>
        <v>1825084.8</v>
      </c>
    </row>
    <row r="269" spans="1:9" s="24" customFormat="1" ht="46.8">
      <c r="A269" s="20">
        <v>2</v>
      </c>
      <c r="B269" s="25">
        <v>955</v>
      </c>
      <c r="C269" s="34" t="s">
        <v>156</v>
      </c>
      <c r="D269" s="27" t="s">
        <v>88</v>
      </c>
      <c r="E269" s="27" t="s">
        <v>82</v>
      </c>
      <c r="F269" s="27" t="s">
        <v>60</v>
      </c>
      <c r="G269" s="27"/>
      <c r="H269" s="28">
        <f>SUMIFS(H270:H1261,$B270:$B1261,$B269,$D270:$D1261,$D270,$E270:$E1261,$E270,$F270:$F1261,$F270)</f>
        <v>2298986.09</v>
      </c>
      <c r="I269" s="28">
        <f>SUMIFS(I270:I1261,$B270:$B1261,$B269,$D270:$D1261,$D270,$E270:$E1261,$E270,$F270:$F1261,$F270)</f>
        <v>1825084.8</v>
      </c>
    </row>
    <row r="270" spans="1:9" s="24" customFormat="1" ht="39.6" customHeight="1">
      <c r="A270" s="20">
        <v>3</v>
      </c>
      <c r="B270" s="25">
        <v>955</v>
      </c>
      <c r="C270" s="34" t="s">
        <v>21</v>
      </c>
      <c r="D270" s="27" t="s">
        <v>88</v>
      </c>
      <c r="E270" s="27" t="s">
        <v>82</v>
      </c>
      <c r="F270" s="27" t="s">
        <v>60</v>
      </c>
      <c r="G270" s="27" t="s">
        <v>84</v>
      </c>
      <c r="H270" s="33">
        <v>2298986.09</v>
      </c>
      <c r="I270" s="33">
        <v>1825084.8</v>
      </c>
    </row>
    <row r="271" spans="1:9" s="24" customFormat="1" ht="62.4">
      <c r="A271" s="20">
        <v>2</v>
      </c>
      <c r="B271" s="25">
        <v>955</v>
      </c>
      <c r="C271" s="34" t="s">
        <v>127</v>
      </c>
      <c r="D271" s="27" t="s">
        <v>88</v>
      </c>
      <c r="E271" s="27" t="s">
        <v>82</v>
      </c>
      <c r="F271" s="27" t="s">
        <v>126</v>
      </c>
      <c r="G271" s="27"/>
      <c r="H271" s="28">
        <f>SUMIFS(H272:H1263,$B272:$B1263,$B271,$D272:$D1263,$D272,$E272:$E1263,$E272,$F272:$F1263,$F272)</f>
        <v>0</v>
      </c>
      <c r="I271" s="28">
        <f>SUMIFS(I272:I1263,$B272:$B1263,$B271,$D272:$D1263,$D272,$E272:$E1263,$E272,$F272:$F1263,$F272)</f>
        <v>0</v>
      </c>
    </row>
    <row r="272" spans="1:9" s="24" customFormat="1" ht="37.950000000000003" customHeight="1">
      <c r="A272" s="20">
        <v>3</v>
      </c>
      <c r="B272" s="25">
        <v>955</v>
      </c>
      <c r="C272" s="34" t="s">
        <v>21</v>
      </c>
      <c r="D272" s="27" t="s">
        <v>88</v>
      </c>
      <c r="E272" s="27" t="s">
        <v>82</v>
      </c>
      <c r="F272" s="27" t="s">
        <v>126</v>
      </c>
      <c r="G272" s="27" t="s">
        <v>84</v>
      </c>
      <c r="H272" s="33">
        <v>0</v>
      </c>
      <c r="I272" s="33">
        <v>0</v>
      </c>
    </row>
    <row r="273" spans="1:9" s="24" customFormat="1" ht="15.6">
      <c r="A273" s="20">
        <v>3</v>
      </c>
      <c r="B273" s="25">
        <v>955</v>
      </c>
      <c r="C273" s="34" t="s">
        <v>46</v>
      </c>
      <c r="D273" s="27" t="s">
        <v>88</v>
      </c>
      <c r="E273" s="27" t="s">
        <v>82</v>
      </c>
      <c r="F273" s="27" t="s">
        <v>126</v>
      </c>
      <c r="G273" s="27" t="s">
        <v>95</v>
      </c>
      <c r="H273" s="33">
        <v>0</v>
      </c>
      <c r="I273" s="33">
        <v>0</v>
      </c>
    </row>
    <row r="274" spans="1:9" s="24" customFormat="1" ht="62.4">
      <c r="A274" s="20">
        <v>2</v>
      </c>
      <c r="B274" s="25">
        <v>955</v>
      </c>
      <c r="C274" s="34" t="s">
        <v>130</v>
      </c>
      <c r="D274" s="27" t="s">
        <v>88</v>
      </c>
      <c r="E274" s="27" t="s">
        <v>82</v>
      </c>
      <c r="F274" s="27" t="s">
        <v>132</v>
      </c>
      <c r="G274" s="27"/>
      <c r="H274" s="28">
        <f>SUMIFS(H275:H1267,$B275:$B1267,$B274,$D275:$D1267,$D275,$E275:$E1267,$E275,$F275:$F1267,$F275)</f>
        <v>0</v>
      </c>
      <c r="I274" s="28">
        <f>SUMIFS(I275:I1267,$B275:$B1267,$B274,$D275:$D1267,$D275,$E275:$E1267,$E275,$F275:$F1267,$F275)</f>
        <v>0</v>
      </c>
    </row>
    <row r="275" spans="1:9" s="24" customFormat="1" ht="78">
      <c r="A275" s="20">
        <v>3</v>
      </c>
      <c r="B275" s="25">
        <v>955</v>
      </c>
      <c r="C275" s="34" t="s">
        <v>151</v>
      </c>
      <c r="D275" s="27" t="s">
        <v>88</v>
      </c>
      <c r="E275" s="27" t="s">
        <v>82</v>
      </c>
      <c r="F275" s="27" t="s">
        <v>132</v>
      </c>
      <c r="G275" s="27" t="s">
        <v>97</v>
      </c>
      <c r="H275" s="33">
        <v>0</v>
      </c>
      <c r="I275" s="33">
        <v>0</v>
      </c>
    </row>
    <row r="276" spans="1:9" s="24" customFormat="1" ht="15.6">
      <c r="A276" s="20">
        <v>1</v>
      </c>
      <c r="B276" s="25">
        <v>955</v>
      </c>
      <c r="C276" s="34" t="s">
        <v>149</v>
      </c>
      <c r="D276" s="27" t="s">
        <v>88</v>
      </c>
      <c r="E276" s="27" t="s">
        <v>90</v>
      </c>
      <c r="F276" s="27"/>
      <c r="G276" s="27"/>
      <c r="H276" s="28">
        <f>SUMIFS(H277:H1267,$B277:$B1267,$B277,$D277:$D1267,$D277,$E277:$E1267,$E277)/2</f>
        <v>5785088.4000000004</v>
      </c>
      <c r="I276" s="28">
        <f>SUMIFS(I277:I1267,$B277:$B1267,$B277,$D277:$D1267,$D277,$E277:$E1267,$E277)/2</f>
        <v>5785088.4000000004</v>
      </c>
    </row>
    <row r="277" spans="1:9" s="24" customFormat="1" ht="31.2">
      <c r="A277" s="20">
        <v>2</v>
      </c>
      <c r="B277" s="25">
        <v>955</v>
      </c>
      <c r="C277" s="34" t="s">
        <v>197</v>
      </c>
      <c r="D277" s="27" t="s">
        <v>88</v>
      </c>
      <c r="E277" s="27" t="s">
        <v>90</v>
      </c>
      <c r="F277" s="27" t="s">
        <v>69</v>
      </c>
      <c r="G277" s="27"/>
      <c r="H277" s="28">
        <f>SUMIFS(H278:H1267,$B278:$B1267,$B277,$D278:$D1267,$D278,$E278:$E1267,$E278,$F278:$F1267,$F278)</f>
        <v>5785088.4000000004</v>
      </c>
      <c r="I277" s="28">
        <f>SUMIFS(I278:I1267,$B278:$B1267,$B277,$D278:$D1267,$D278,$E278:$E1267,$E278,$F278:$F1267,$F278)</f>
        <v>5785088.4000000004</v>
      </c>
    </row>
    <row r="278" spans="1:9" s="24" customFormat="1" ht="37.200000000000003" customHeight="1">
      <c r="A278" s="20">
        <v>3</v>
      </c>
      <c r="B278" s="25">
        <v>955</v>
      </c>
      <c r="C278" s="34" t="s">
        <v>21</v>
      </c>
      <c r="D278" s="27" t="s">
        <v>88</v>
      </c>
      <c r="E278" s="27" t="s">
        <v>90</v>
      </c>
      <c r="F278" s="27" t="s">
        <v>69</v>
      </c>
      <c r="G278" s="27" t="s">
        <v>84</v>
      </c>
      <c r="H278" s="33">
        <v>5785088.4000000004</v>
      </c>
      <c r="I278" s="33">
        <v>5785088.4000000004</v>
      </c>
    </row>
    <row r="279" spans="1:9" s="24" customFormat="1" ht="31.2">
      <c r="A279" s="20">
        <v>1</v>
      </c>
      <c r="B279" s="25">
        <v>955</v>
      </c>
      <c r="C279" s="34" t="s">
        <v>27</v>
      </c>
      <c r="D279" s="27" t="s">
        <v>88</v>
      </c>
      <c r="E279" s="27" t="s">
        <v>74</v>
      </c>
      <c r="F279" s="27"/>
      <c r="G279" s="27"/>
      <c r="H279" s="28">
        <f>SUMIFS(H280:H1272,$B280:$B1272,$B280,$D280:$D1272,$D280,$E280:$E1272,$E280)/2</f>
        <v>1729307.8199999998</v>
      </c>
      <c r="I279" s="28">
        <f>SUMIFS(I280:I1272,$B280:$B1272,$B280,$D280:$D1272,$D280,$E280:$E1272,$E280)/2</f>
        <v>1215867.83</v>
      </c>
    </row>
    <row r="280" spans="1:9" s="24" customFormat="1" ht="62.4">
      <c r="A280" s="20">
        <v>2</v>
      </c>
      <c r="B280" s="25">
        <v>955</v>
      </c>
      <c r="C280" s="34" t="s">
        <v>129</v>
      </c>
      <c r="D280" s="27" t="s">
        <v>88</v>
      </c>
      <c r="E280" s="27" t="s">
        <v>74</v>
      </c>
      <c r="F280" s="27" t="s">
        <v>28</v>
      </c>
      <c r="G280" s="27"/>
      <c r="H280" s="28">
        <f>SUMIFS(H281:H1272,$B281:$B1272,$B280,$D281:$D1272,$D281,$E281:$E1272,$E281,$F281:$F1272,$F281)</f>
        <v>988617.56</v>
      </c>
      <c r="I280" s="28">
        <f>SUMIFS(I281:I1272,$B281:$B1272,$B280,$D281:$D1272,$D281,$E281:$E1272,$E281,$F281:$F1272,$F281)</f>
        <v>988617.56</v>
      </c>
    </row>
    <row r="281" spans="1:9" s="24" customFormat="1" ht="15.6">
      <c r="A281" s="20">
        <v>3</v>
      </c>
      <c r="B281" s="25">
        <v>955</v>
      </c>
      <c r="C281" s="34" t="s">
        <v>46</v>
      </c>
      <c r="D281" s="27" t="s">
        <v>88</v>
      </c>
      <c r="E281" s="27" t="s">
        <v>74</v>
      </c>
      <c r="F281" s="27" t="s">
        <v>28</v>
      </c>
      <c r="G281" s="27" t="s">
        <v>95</v>
      </c>
      <c r="H281" s="33">
        <v>988617.56</v>
      </c>
      <c r="I281" s="33">
        <v>988617.56</v>
      </c>
    </row>
    <row r="282" spans="1:9" s="24" customFormat="1" ht="62.4">
      <c r="A282" s="20">
        <v>2</v>
      </c>
      <c r="B282" s="25">
        <v>955</v>
      </c>
      <c r="C282" s="34" t="s">
        <v>146</v>
      </c>
      <c r="D282" s="27" t="s">
        <v>88</v>
      </c>
      <c r="E282" s="27" t="s">
        <v>74</v>
      </c>
      <c r="F282" s="27" t="s">
        <v>33</v>
      </c>
      <c r="G282" s="27"/>
      <c r="H282" s="28">
        <f>SUMIFS(H283:H1274,$B283:$B1274,$B282,$D283:$D1274,$D283,$E283:$E1274,$E283,$F283:$F1274,$F283)</f>
        <v>517158</v>
      </c>
      <c r="I282" s="28">
        <f>SUMIFS(I283:I1274,$B283:$B1274,$B282,$D283:$D1274,$D283,$E283:$E1274,$E283,$F283:$F1274,$F283)</f>
        <v>227250.27</v>
      </c>
    </row>
    <row r="283" spans="1:9" s="24" customFormat="1" ht="33.6" customHeight="1">
      <c r="A283" s="20">
        <v>3</v>
      </c>
      <c r="B283" s="25">
        <v>955</v>
      </c>
      <c r="C283" s="34" t="s">
        <v>11</v>
      </c>
      <c r="D283" s="27" t="s">
        <v>88</v>
      </c>
      <c r="E283" s="27" t="s">
        <v>74</v>
      </c>
      <c r="F283" s="27" t="s">
        <v>33</v>
      </c>
      <c r="G283" s="27" t="s">
        <v>76</v>
      </c>
      <c r="H283" s="33">
        <v>457799</v>
      </c>
      <c r="I283" s="33">
        <v>220650.27</v>
      </c>
    </row>
    <row r="284" spans="1:9" s="24" customFormat="1" ht="46.8">
      <c r="A284" s="20">
        <v>3</v>
      </c>
      <c r="B284" s="25">
        <v>955</v>
      </c>
      <c r="C284" s="34" t="s">
        <v>12</v>
      </c>
      <c r="D284" s="27" t="s">
        <v>88</v>
      </c>
      <c r="E284" s="27" t="s">
        <v>74</v>
      </c>
      <c r="F284" s="27" t="s">
        <v>33</v>
      </c>
      <c r="G284" s="27" t="s">
        <v>77</v>
      </c>
      <c r="H284" s="33">
        <v>59359</v>
      </c>
      <c r="I284" s="33">
        <v>6600</v>
      </c>
    </row>
    <row r="285" spans="1:9" s="24" customFormat="1" ht="46.8">
      <c r="A285" s="20">
        <v>2</v>
      </c>
      <c r="B285" s="25">
        <v>955</v>
      </c>
      <c r="C285" s="34" t="s">
        <v>199</v>
      </c>
      <c r="D285" s="27" t="s">
        <v>88</v>
      </c>
      <c r="E285" s="27" t="s">
        <v>74</v>
      </c>
      <c r="F285" s="27" t="s">
        <v>175</v>
      </c>
      <c r="G285" s="27"/>
      <c r="H285" s="28">
        <f>SUMIFS(H286:H1278,$B286:$B1278,$B285,$D286:$D1278,$D286,$E286:$E1278,$E286,$F286:$F1278,$F286)</f>
        <v>223532.26</v>
      </c>
      <c r="I285" s="28">
        <f>SUMIFS(I286:I1278,$B286:$B1278,$B285,$D286:$D1278,$D286,$E286:$E1278,$E286,$F286:$F1278,$F286)</f>
        <v>0</v>
      </c>
    </row>
    <row r="286" spans="1:9" s="24" customFormat="1" ht="15.6">
      <c r="A286" s="20">
        <v>3</v>
      </c>
      <c r="B286" s="25">
        <v>955</v>
      </c>
      <c r="C286" s="34" t="s">
        <v>46</v>
      </c>
      <c r="D286" s="27" t="s">
        <v>88</v>
      </c>
      <c r="E286" s="27" t="s">
        <v>74</v>
      </c>
      <c r="F286" s="27" t="s">
        <v>175</v>
      </c>
      <c r="G286" s="27" t="s">
        <v>95</v>
      </c>
      <c r="H286" s="33">
        <v>223532.26</v>
      </c>
      <c r="I286" s="33">
        <v>0</v>
      </c>
    </row>
    <row r="287" spans="1:9" s="24" customFormat="1" ht="15.6">
      <c r="A287" s="20">
        <v>1</v>
      </c>
      <c r="B287" s="25">
        <v>955</v>
      </c>
      <c r="C287" s="34" t="s">
        <v>30</v>
      </c>
      <c r="D287" s="27" t="s">
        <v>89</v>
      </c>
      <c r="E287" s="27" t="s">
        <v>73</v>
      </c>
      <c r="F287" s="27" t="s">
        <v>7</v>
      </c>
      <c r="G287" s="27" t="s">
        <v>75</v>
      </c>
      <c r="H287" s="28">
        <f>SUMIFS(H288:H1278,$B288:$B1278,$B288,$D288:$D1278,$D288,$E288:$E1278,$E288)/2</f>
        <v>3186381.8099999996</v>
      </c>
      <c r="I287" s="28">
        <f>SUMIFS(I288:I1278,$B288:$B1278,$B288,$D288:$D1278,$D288,$E288:$E1278,$E288)/2</f>
        <v>2137912.9900000002</v>
      </c>
    </row>
    <row r="288" spans="1:9" s="24" customFormat="1" ht="46.8">
      <c r="A288" s="20">
        <v>2</v>
      </c>
      <c r="B288" s="25">
        <v>955</v>
      </c>
      <c r="C288" s="34" t="s">
        <v>181</v>
      </c>
      <c r="D288" s="27" t="s">
        <v>89</v>
      </c>
      <c r="E288" s="27" t="s">
        <v>73</v>
      </c>
      <c r="F288" s="27" t="s">
        <v>31</v>
      </c>
      <c r="G288" s="27"/>
      <c r="H288" s="28">
        <f>SUMIFS(H289:H1278,$B289:$B1278,$B288,$D289:$D1278,$D289,$E289:$E1278,$E289,$F289:$F1278,$F289)</f>
        <v>63787.99</v>
      </c>
      <c r="I288" s="28">
        <f>SUMIFS(I289:I1278,$B289:$B1278,$B288,$D289:$D1278,$D289,$E289:$E1278,$E289,$F289:$F1278,$F289)</f>
        <v>63787.99</v>
      </c>
    </row>
    <row r="289" spans="1:9" s="24" customFormat="1" ht="15.6">
      <c r="A289" s="20">
        <v>3</v>
      </c>
      <c r="B289" s="25">
        <v>955</v>
      </c>
      <c r="C289" s="34" t="s">
        <v>46</v>
      </c>
      <c r="D289" s="27" t="s">
        <v>89</v>
      </c>
      <c r="E289" s="27" t="s">
        <v>73</v>
      </c>
      <c r="F289" s="27" t="s">
        <v>31</v>
      </c>
      <c r="G289" s="27" t="s">
        <v>95</v>
      </c>
      <c r="H289" s="33">
        <v>63787.99</v>
      </c>
      <c r="I289" s="33">
        <v>63787.99</v>
      </c>
    </row>
    <row r="290" spans="1:9" s="24" customFormat="1" ht="46.8">
      <c r="A290" s="20">
        <v>2</v>
      </c>
      <c r="B290" s="25">
        <v>955</v>
      </c>
      <c r="C290" s="34" t="s">
        <v>156</v>
      </c>
      <c r="D290" s="27" t="s">
        <v>89</v>
      </c>
      <c r="E290" s="27" t="s">
        <v>73</v>
      </c>
      <c r="F290" s="27" t="s">
        <v>60</v>
      </c>
      <c r="G290" s="27"/>
      <c r="H290" s="28">
        <f>SUMIFS(H291:H1280,$B291:$B1280,$B290,$D291:$D1280,$D291,$E291:$E1280,$E291,$F291:$F1280,$F291)</f>
        <v>0</v>
      </c>
      <c r="I290" s="28">
        <f>SUMIFS(I291:I1280,$B291:$B1280,$B290,$D291:$D1280,$D291,$E291:$E1280,$E291,$F291:$F1280,$F291)</f>
        <v>0</v>
      </c>
    </row>
    <row r="291" spans="1:9" s="24" customFormat="1" ht="146.4" customHeight="1">
      <c r="A291" s="20">
        <v>3</v>
      </c>
      <c r="B291" s="25">
        <v>955</v>
      </c>
      <c r="C291" s="34" t="s">
        <v>119</v>
      </c>
      <c r="D291" s="27" t="s">
        <v>89</v>
      </c>
      <c r="E291" s="27" t="s">
        <v>73</v>
      </c>
      <c r="F291" s="27" t="s">
        <v>60</v>
      </c>
      <c r="G291" s="27" t="s">
        <v>117</v>
      </c>
      <c r="H291" s="33">
        <v>0</v>
      </c>
      <c r="I291" s="33">
        <v>0</v>
      </c>
    </row>
    <row r="292" spans="1:9" s="24" customFormat="1" ht="93.6">
      <c r="A292" s="20">
        <v>2</v>
      </c>
      <c r="B292" s="25">
        <v>955</v>
      </c>
      <c r="C292" s="34" t="s">
        <v>184</v>
      </c>
      <c r="D292" s="27" t="s">
        <v>89</v>
      </c>
      <c r="E292" s="27" t="s">
        <v>73</v>
      </c>
      <c r="F292" s="27" t="s">
        <v>45</v>
      </c>
      <c r="G292" s="27"/>
      <c r="H292" s="28">
        <f>SUMIFS(H293:H1282,$B293:$B1282,$B292,$D293:$D1282,$D293,$E293:$E1282,$E293,$F293:$F1282,$F293)</f>
        <v>3122593.82</v>
      </c>
      <c r="I292" s="28">
        <f>SUMIFS(I293:I1282,$B293:$B1282,$B292,$D293:$D1282,$D293,$E293:$E1282,$E293,$F293:$F1282,$F293)</f>
        <v>2074125</v>
      </c>
    </row>
    <row r="293" spans="1:9" s="24" customFormat="1" ht="15.6">
      <c r="A293" s="20">
        <v>3</v>
      </c>
      <c r="B293" s="25">
        <v>955</v>
      </c>
      <c r="C293" s="34" t="s">
        <v>46</v>
      </c>
      <c r="D293" s="27" t="s">
        <v>89</v>
      </c>
      <c r="E293" s="27" t="s">
        <v>73</v>
      </c>
      <c r="F293" s="27" t="s">
        <v>45</v>
      </c>
      <c r="G293" s="27" t="s">
        <v>95</v>
      </c>
      <c r="H293" s="33">
        <v>3122593.82</v>
      </c>
      <c r="I293" s="33">
        <v>2074125</v>
      </c>
    </row>
    <row r="294" spans="1:9" s="24" customFormat="1" ht="15.6">
      <c r="A294" s="20">
        <v>1</v>
      </c>
      <c r="B294" s="25">
        <v>955</v>
      </c>
      <c r="C294" s="34" t="s">
        <v>70</v>
      </c>
      <c r="D294" s="27" t="s">
        <v>91</v>
      </c>
      <c r="E294" s="27" t="s">
        <v>92</v>
      </c>
      <c r="F294" s="27" t="s">
        <v>7</v>
      </c>
      <c r="G294" s="27" t="s">
        <v>75</v>
      </c>
      <c r="H294" s="28">
        <f>SUMIFS(H295:H1285,$B295:$B1285,$B295,$D295:$D1285,$D295,$E295:$E1285,$E295)/2</f>
        <v>4388661.63</v>
      </c>
      <c r="I294" s="28">
        <f>SUMIFS(I295:I1285,$B295:$B1285,$B295,$D295:$D1285,$D295,$E295:$E1285,$E295)/2</f>
        <v>2443356</v>
      </c>
    </row>
    <row r="295" spans="1:9" s="24" customFormat="1" ht="46.8">
      <c r="A295" s="20">
        <v>2</v>
      </c>
      <c r="B295" s="25">
        <v>955</v>
      </c>
      <c r="C295" s="37" t="s">
        <v>193</v>
      </c>
      <c r="D295" s="27" t="s">
        <v>91</v>
      </c>
      <c r="E295" s="27" t="s">
        <v>92</v>
      </c>
      <c r="F295" s="27" t="s">
        <v>71</v>
      </c>
      <c r="G295" s="27"/>
      <c r="H295" s="28">
        <f>SUMIFS(H296:H1285,$B296:$B1285,$B295,$D296:$D1285,$D296,$E296:$E1285,$E296,$F296:$F1285,$F296)</f>
        <v>3207549.68</v>
      </c>
      <c r="I295" s="28">
        <f>SUMIFS(I296:I1285,$B296:$B1285,$B295,$D296:$D1285,$D296,$E296:$E1285,$E296,$F296:$F1285,$F296)</f>
        <v>1809394</v>
      </c>
    </row>
    <row r="296" spans="1:9" s="24" customFormat="1" ht="15.6">
      <c r="A296" s="20">
        <v>3</v>
      </c>
      <c r="B296" s="25">
        <v>955</v>
      </c>
      <c r="C296" s="34" t="s">
        <v>46</v>
      </c>
      <c r="D296" s="27" t="s">
        <v>91</v>
      </c>
      <c r="E296" s="27" t="s">
        <v>92</v>
      </c>
      <c r="F296" s="27" t="s">
        <v>71</v>
      </c>
      <c r="G296" s="27" t="s">
        <v>95</v>
      </c>
      <c r="H296" s="33">
        <v>3207549.68</v>
      </c>
      <c r="I296" s="33">
        <v>1809394</v>
      </c>
    </row>
    <row r="297" spans="1:9" s="24" customFormat="1" ht="109.2">
      <c r="A297" s="20">
        <v>2</v>
      </c>
      <c r="B297" s="25">
        <v>955</v>
      </c>
      <c r="C297" s="37" t="s">
        <v>194</v>
      </c>
      <c r="D297" s="27" t="s">
        <v>91</v>
      </c>
      <c r="E297" s="27" t="s">
        <v>92</v>
      </c>
      <c r="F297" s="27" t="s">
        <v>134</v>
      </c>
      <c r="G297" s="27" t="s">
        <v>75</v>
      </c>
      <c r="H297" s="28">
        <f>SUMIFS(H298:H1287,$B298:$B1287,$B297,$D298:$D1287,$D298,$E298:$E1287,$E298,$F298:$F1287,$F298)</f>
        <v>1106111.95</v>
      </c>
      <c r="I297" s="28">
        <f>SUMIFS(I298:I1287,$B298:$B1287,$B297,$D298:$D1287,$D298,$E298:$E1287,$E298,$F298:$F1287,$F298)</f>
        <v>633962</v>
      </c>
    </row>
    <row r="298" spans="1:9" s="24" customFormat="1" ht="15.6">
      <c r="A298" s="20">
        <v>3</v>
      </c>
      <c r="B298" s="25">
        <v>955</v>
      </c>
      <c r="C298" s="34" t="s">
        <v>46</v>
      </c>
      <c r="D298" s="27" t="s">
        <v>91</v>
      </c>
      <c r="E298" s="27" t="s">
        <v>92</v>
      </c>
      <c r="F298" s="27" t="s">
        <v>134</v>
      </c>
      <c r="G298" s="27" t="s">
        <v>95</v>
      </c>
      <c r="H298" s="33">
        <v>1106111.95</v>
      </c>
      <c r="I298" s="33">
        <v>633962</v>
      </c>
    </row>
    <row r="299" spans="1:9" s="24" customFormat="1" ht="62.4">
      <c r="A299" s="20">
        <v>2</v>
      </c>
      <c r="B299" s="25">
        <v>955</v>
      </c>
      <c r="C299" s="34" t="s">
        <v>130</v>
      </c>
      <c r="D299" s="27" t="s">
        <v>91</v>
      </c>
      <c r="E299" s="27" t="s">
        <v>92</v>
      </c>
      <c r="F299" s="27" t="s">
        <v>132</v>
      </c>
      <c r="G299" s="27"/>
      <c r="H299" s="28">
        <f>SUMIFS(H300:H1290,$B300:$B1290,$B299,$D300:$D1290,$D300,$E300:$E1290,$E300,$F300:$F1290,$F300)</f>
        <v>75000</v>
      </c>
      <c r="I299" s="28">
        <f>SUMIFS(I300:I1290,$B300:$B1290,$B299,$D300:$D1290,$D300,$E300:$E1290,$E300,$F300:$F1290,$F300)</f>
        <v>0</v>
      </c>
    </row>
    <row r="300" spans="1:9" s="24" customFormat="1" ht="15.6">
      <c r="A300" s="20">
        <v>3</v>
      </c>
      <c r="B300" s="25">
        <v>955</v>
      </c>
      <c r="C300" s="34" t="s">
        <v>46</v>
      </c>
      <c r="D300" s="27" t="s">
        <v>91</v>
      </c>
      <c r="E300" s="27" t="s">
        <v>92</v>
      </c>
      <c r="F300" s="27" t="s">
        <v>132</v>
      </c>
      <c r="G300" s="27" t="s">
        <v>95</v>
      </c>
      <c r="H300" s="33">
        <v>75000</v>
      </c>
      <c r="I300" s="33">
        <v>0</v>
      </c>
    </row>
    <row r="301" spans="1:9" s="24" customFormat="1" ht="15.6">
      <c r="A301" s="20"/>
      <c r="B301" s="22"/>
      <c r="C301" s="22" t="s">
        <v>72</v>
      </c>
      <c r="D301" s="36"/>
      <c r="E301" s="36"/>
      <c r="F301" s="36" t="s">
        <v>7</v>
      </c>
      <c r="G301" s="36"/>
      <c r="H301" s="23">
        <f>SUMIF($A14:$A301,$A14,H14:H301)</f>
        <v>586136357.93000007</v>
      </c>
      <c r="I301" s="23">
        <f>SUMIF($A14:$A301,$A14,I14:I301)</f>
        <v>200590406.46999997</v>
      </c>
    </row>
    <row r="305" spans="8:8">
      <c r="H305" s="42"/>
    </row>
  </sheetData>
  <autoFilter ref="A6:I301">
    <filterColumn colId="7" showButton="0"/>
  </autoFilter>
  <mergeCells count="11">
    <mergeCell ref="B6:B13"/>
    <mergeCell ref="C6:C13"/>
    <mergeCell ref="D6:D13"/>
    <mergeCell ref="E6:E13"/>
    <mergeCell ref="F6:F13"/>
    <mergeCell ref="C4:I4"/>
    <mergeCell ref="H6:H13"/>
    <mergeCell ref="I6:I13"/>
    <mergeCell ref="G1:I1"/>
    <mergeCell ref="C3:I3"/>
    <mergeCell ref="G6:G13"/>
  </mergeCells>
  <pageMargins left="0.31496062992125984" right="0.31496062992125984" top="0.31496062992125984" bottom="0.31496062992125984" header="0" footer="0"/>
  <pageSetup paperSize="9" scale="6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3:G17"/>
  <sheetViews>
    <sheetView zoomScale="115" zoomScaleNormal="115" workbookViewId="0">
      <selection activeCell="H3" sqref="H3"/>
    </sheetView>
  </sheetViews>
  <sheetFormatPr defaultColWidth="9.109375" defaultRowHeight="14.4"/>
  <cols>
    <col min="1" max="1" width="9.109375" style="5"/>
    <col min="2" max="2" width="24.88671875" style="5" customWidth="1"/>
    <col min="3" max="3" width="9.44140625" style="5" customWidth="1"/>
    <col min="4" max="4" width="19.5546875" style="5" customWidth="1"/>
    <col min="5" max="5" width="20" style="5" customWidth="1"/>
    <col min="6" max="6" width="17.33203125" style="5" customWidth="1"/>
    <col min="7" max="7" width="18.33203125" style="5" customWidth="1"/>
    <col min="8" max="16384" width="9.109375" style="5"/>
  </cols>
  <sheetData>
    <row r="3" spans="2:7" ht="15" customHeight="1">
      <c r="B3" s="49" t="s">
        <v>108</v>
      </c>
      <c r="C3" s="49" t="s">
        <v>106</v>
      </c>
      <c r="D3" s="52" t="s">
        <v>100</v>
      </c>
      <c r="E3" s="52"/>
      <c r="F3" s="52" t="s">
        <v>101</v>
      </c>
      <c r="G3" s="52"/>
    </row>
    <row r="4" spans="2:7">
      <c r="B4" s="50"/>
      <c r="C4" s="50"/>
      <c r="D4" s="52"/>
      <c r="E4" s="52"/>
      <c r="F4" s="52"/>
      <c r="G4" s="52"/>
    </row>
    <row r="5" spans="2:7" ht="0.75" customHeight="1">
      <c r="B5" s="50"/>
      <c r="C5" s="50"/>
      <c r="D5" s="52"/>
      <c r="E5" s="52"/>
      <c r="F5" s="52"/>
      <c r="G5" s="52"/>
    </row>
    <row r="6" spans="2:7" ht="15" hidden="1" customHeight="1">
      <c r="B6" s="50"/>
      <c r="C6" s="50"/>
      <c r="D6" s="52"/>
      <c r="E6" s="52"/>
      <c r="F6" s="52"/>
      <c r="G6" s="52"/>
    </row>
    <row r="7" spans="2:7">
      <c r="B7" s="50"/>
      <c r="C7" s="50"/>
      <c r="D7" s="52" t="s">
        <v>6</v>
      </c>
      <c r="E7" s="52" t="s">
        <v>99</v>
      </c>
      <c r="F7" s="52" t="s">
        <v>6</v>
      </c>
      <c r="G7" s="52" t="s">
        <v>99</v>
      </c>
    </row>
    <row r="8" spans="2:7">
      <c r="B8" s="50"/>
      <c r="C8" s="50"/>
      <c r="D8" s="52"/>
      <c r="E8" s="52"/>
      <c r="F8" s="52"/>
      <c r="G8" s="52"/>
    </row>
    <row r="9" spans="2:7">
      <c r="B9" s="50"/>
      <c r="C9" s="50"/>
      <c r="D9" s="52"/>
      <c r="E9" s="52"/>
      <c r="F9" s="52"/>
      <c r="G9" s="52"/>
    </row>
    <row r="10" spans="2:7" ht="2.25" customHeight="1">
      <c r="B10" s="51"/>
      <c r="C10" s="51"/>
      <c r="D10" s="52"/>
      <c r="E10" s="52"/>
      <c r="F10" s="52"/>
      <c r="G10" s="52"/>
    </row>
    <row r="11" spans="2:7">
      <c r="B11" s="1">
        <v>0</v>
      </c>
      <c r="C11" s="1" t="s">
        <v>103</v>
      </c>
      <c r="D11" s="4">
        <f>SUMIF('Приложение №4'!$A$14:$A1067,0,'Приложение №4'!$H$14:$H1067)</f>
        <v>586136357.93000007</v>
      </c>
      <c r="E11" s="4">
        <f>SUMIF('Приложение №4'!$A$14:$A1067,0,'Приложение №4'!$I$14:$I1067)</f>
        <v>200590406.46999997</v>
      </c>
      <c r="F11" s="4" t="e">
        <f>SUMIF('Приложение №4'!$A$14:$A1067,0,'Приложение №4'!#REF!)</f>
        <v>#REF!</v>
      </c>
      <c r="G11" s="4" t="e">
        <f>SUMIF('Приложение №4'!$A$14:$A1067,0,'Приложение №4'!#REF!)</f>
        <v>#REF!</v>
      </c>
    </row>
    <row r="12" spans="2:7">
      <c r="B12" s="2">
        <v>1</v>
      </c>
      <c r="C12" s="2" t="s">
        <v>104</v>
      </c>
      <c r="D12" s="6">
        <f>SUMIF('Приложение №4'!$A$14:$A1068,1,'Приложение №4'!$H$14:$H1068)</f>
        <v>586136357.92999983</v>
      </c>
      <c r="E12" s="6">
        <f>SUMIF('Приложение №4'!$A$14:$A1068,1,'Приложение №4'!$I$14:$I1068)</f>
        <v>200590406.47000003</v>
      </c>
      <c r="F12" s="6" t="e">
        <f>SUMIF('Приложение №4'!$A$14:$A1068,1,'Приложение №4'!#REF!)</f>
        <v>#REF!</v>
      </c>
      <c r="G12" s="6" t="e">
        <f>SUMIF('Приложение №4'!$A$14:$A1068,1,'Приложение №4'!#REF!)</f>
        <v>#REF!</v>
      </c>
    </row>
    <row r="13" spans="2:7">
      <c r="B13" s="3">
        <v>2</v>
      </c>
      <c r="C13" s="3" t="s">
        <v>107</v>
      </c>
      <c r="D13" s="7">
        <f>SUMIF('Приложение №4'!$A$14:$A1069,2,'Приложение №4'!$H$14:$H1069)</f>
        <v>586136357.92999995</v>
      </c>
      <c r="E13" s="7">
        <f>SUMIF('Приложение №4'!$A$14:$A1069,2,'Приложение №4'!$I$14:$I1069)</f>
        <v>200590406.47000006</v>
      </c>
      <c r="F13" s="7" t="e">
        <f>SUMIF('Приложение №4'!$A$14:$A1069,2,'Приложение №4'!#REF!)</f>
        <v>#REF!</v>
      </c>
      <c r="G13" s="7" t="e">
        <f>SUMIF('Приложение №4'!$A$14:$A1069,2,'Приложение №4'!#REF!)</f>
        <v>#REF!</v>
      </c>
    </row>
    <row r="14" spans="2:7" s="12" customFormat="1" ht="78" customHeight="1">
      <c r="B14" s="10" t="s">
        <v>109</v>
      </c>
      <c r="C14" s="10" t="s">
        <v>105</v>
      </c>
      <c r="D14" s="11">
        <f>SUMIF('Приложение №4'!$A$14:$A1070,3,'Приложение №4'!$H$14:$H1070)</f>
        <v>586136357.92999995</v>
      </c>
      <c r="E14" s="11">
        <f>SUMIF('Приложение №4'!$A$14:$A1070,3,'Приложение №4'!$I$14:$I1070)</f>
        <v>200590406.47000006</v>
      </c>
      <c r="F14" s="11" t="e">
        <f>SUMIF('Приложение №4'!$A$14:$A1070,3,'Приложение №4'!#REF!)</f>
        <v>#REF!</v>
      </c>
      <c r="G14" s="11" t="e">
        <f>SUMIF('Приложение №4'!$A$14:$A1070,3,'Приложение №4'!#REF!)</f>
        <v>#REF!</v>
      </c>
    </row>
    <row r="15" spans="2:7">
      <c r="B15" s="8">
        <v>0</v>
      </c>
      <c r="C15" s="8" t="s">
        <v>103</v>
      </c>
      <c r="D15" s="9">
        <f>D14-D11</f>
        <v>0</v>
      </c>
      <c r="E15" s="9">
        <f t="shared" ref="E15" si="0">E14-E11</f>
        <v>0</v>
      </c>
      <c r="F15" s="9" t="e">
        <f>F14-F11</f>
        <v>#REF!</v>
      </c>
      <c r="G15" s="9" t="e">
        <f t="shared" ref="G15" si="1">G14-G11</f>
        <v>#REF!</v>
      </c>
    </row>
    <row r="16" spans="2:7">
      <c r="B16" s="8">
        <v>1</v>
      </c>
      <c r="C16" s="8" t="s">
        <v>104</v>
      </c>
      <c r="D16" s="9">
        <f>D14-D12</f>
        <v>0</v>
      </c>
      <c r="E16" s="9">
        <f t="shared" ref="E16" si="2">E14-E12</f>
        <v>0</v>
      </c>
      <c r="F16" s="9" t="e">
        <f>F14-F12</f>
        <v>#REF!</v>
      </c>
      <c r="G16" s="9" t="e">
        <f t="shared" ref="G16" si="3">G14-G12</f>
        <v>#REF!</v>
      </c>
    </row>
    <row r="17" spans="2:7">
      <c r="B17" s="8">
        <v>2</v>
      </c>
      <c r="C17" s="8" t="s">
        <v>107</v>
      </c>
      <c r="D17" s="9">
        <f>D14-D13</f>
        <v>0</v>
      </c>
      <c r="E17" s="9">
        <f t="shared" ref="E17" si="4">E14-E13</f>
        <v>0</v>
      </c>
      <c r="F17" s="9" t="e">
        <f>F14-F13</f>
        <v>#REF!</v>
      </c>
      <c r="G17" s="9" t="e">
        <f t="shared" ref="G17" si="5">G14-G13</f>
        <v>#REF!</v>
      </c>
    </row>
  </sheetData>
  <mergeCells count="8">
    <mergeCell ref="B3:B10"/>
    <mergeCell ref="C3:C10"/>
    <mergeCell ref="D3:E6"/>
    <mergeCell ref="F3:G6"/>
    <mergeCell ref="D7:D10"/>
    <mergeCell ref="E7:E10"/>
    <mergeCell ref="F7:F10"/>
    <mergeCell ref="G7:G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Приложение №4</vt:lpstr>
      <vt:lpstr>КС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Игорь</dc:creator>
  <cp:lastModifiedBy>Лена</cp:lastModifiedBy>
  <cp:lastPrinted>2017-09-28T05:41:57Z</cp:lastPrinted>
  <dcterms:created xsi:type="dcterms:W3CDTF">2017-09-27T09:31:38Z</dcterms:created>
  <dcterms:modified xsi:type="dcterms:W3CDTF">2021-08-17T04:29:33Z</dcterms:modified>
</cp:coreProperties>
</file>