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5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№4'!$A$6:$I$270</definedName>
  </definedNames>
  <calcPr calcId="145621"/>
</workbook>
</file>

<file path=xl/calcChain.xml><?xml version="1.0" encoding="utf-8"?>
<calcChain xmlns="http://schemas.openxmlformats.org/spreadsheetml/2006/main">
  <c r="I245" i="1" l="1"/>
  <c r="H245" i="1"/>
  <c r="I268" i="1" l="1"/>
  <c r="H268" i="1"/>
  <c r="I266" i="1"/>
  <c r="H266" i="1"/>
  <c r="I263" i="1"/>
  <c r="H263" i="1"/>
  <c r="I261" i="1"/>
  <c r="H261" i="1"/>
  <c r="I259" i="1"/>
  <c r="H259" i="1"/>
  <c r="I255" i="1"/>
  <c r="H255" i="1"/>
  <c r="I253" i="1"/>
  <c r="H253" i="1"/>
  <c r="I250" i="1"/>
  <c r="H250" i="1"/>
  <c r="I248" i="1"/>
  <c r="H248" i="1"/>
  <c r="I242" i="1"/>
  <c r="H242" i="1"/>
  <c r="I240" i="1"/>
  <c r="H240" i="1"/>
  <c r="I237" i="1"/>
  <c r="I236" i="1" s="1"/>
  <c r="H237" i="1"/>
  <c r="H236" i="1" s="1"/>
  <c r="I234" i="1"/>
  <c r="I233" i="1" s="1"/>
  <c r="H234" i="1"/>
  <c r="H233" i="1" s="1"/>
  <c r="I231" i="1"/>
  <c r="H231" i="1"/>
  <c r="I229" i="1"/>
  <c r="H229" i="1"/>
  <c r="I226" i="1"/>
  <c r="I225" i="1" s="1"/>
  <c r="H226" i="1"/>
  <c r="H225" i="1" s="1"/>
  <c r="I222" i="1"/>
  <c r="I221" i="1" s="1"/>
  <c r="H222" i="1"/>
  <c r="H221" i="1" s="1"/>
  <c r="I219" i="1"/>
  <c r="H219" i="1"/>
  <c r="I217" i="1"/>
  <c r="H217" i="1"/>
  <c r="I214" i="1"/>
  <c r="H214" i="1"/>
  <c r="I212" i="1"/>
  <c r="H212" i="1"/>
  <c r="I210" i="1"/>
  <c r="H210" i="1"/>
  <c r="I207" i="1"/>
  <c r="H207" i="1"/>
  <c r="I205" i="1"/>
  <c r="H205" i="1"/>
  <c r="I203" i="1"/>
  <c r="H203" i="1"/>
  <c r="I200" i="1"/>
  <c r="H200" i="1"/>
  <c r="I196" i="1"/>
  <c r="H196" i="1"/>
  <c r="I193" i="1"/>
  <c r="H193" i="1"/>
  <c r="I190" i="1"/>
  <c r="H190" i="1"/>
  <c r="I188" i="1"/>
  <c r="H188" i="1"/>
  <c r="I185" i="1"/>
  <c r="I184" i="1" s="1"/>
  <c r="H185" i="1"/>
  <c r="H184" i="1" s="1"/>
  <c r="I182" i="1"/>
  <c r="H182" i="1"/>
  <c r="I180" i="1"/>
  <c r="H180" i="1"/>
  <c r="I177" i="1"/>
  <c r="I176" i="1" s="1"/>
  <c r="H177" i="1"/>
  <c r="H176" i="1" s="1"/>
  <c r="I174" i="1"/>
  <c r="I173" i="1" s="1"/>
  <c r="H174" i="1"/>
  <c r="H173" i="1" s="1"/>
  <c r="I167" i="1"/>
  <c r="H167" i="1"/>
  <c r="I165" i="1"/>
  <c r="H165" i="1"/>
  <c r="I162" i="1"/>
  <c r="H162" i="1"/>
  <c r="I160" i="1"/>
  <c r="H160" i="1"/>
  <c r="I157" i="1"/>
  <c r="I156" i="1" s="1"/>
  <c r="H157" i="1"/>
  <c r="H156" i="1" s="1"/>
  <c r="I154" i="1"/>
  <c r="H154" i="1"/>
  <c r="I152" i="1"/>
  <c r="H152" i="1"/>
  <c r="I150" i="1"/>
  <c r="H150" i="1"/>
  <c r="I148" i="1"/>
  <c r="H148" i="1"/>
  <c r="I146" i="1"/>
  <c r="H146" i="1"/>
  <c r="I144" i="1"/>
  <c r="H144" i="1"/>
  <c r="I142" i="1"/>
  <c r="H142" i="1"/>
  <c r="I139" i="1"/>
  <c r="I138" i="1" s="1"/>
  <c r="H139" i="1"/>
  <c r="H138" i="1" s="1"/>
  <c r="I136" i="1"/>
  <c r="I135" i="1" s="1"/>
  <c r="H136" i="1"/>
  <c r="H135" i="1" s="1"/>
  <c r="I130" i="1"/>
  <c r="H130" i="1"/>
  <c r="I128" i="1"/>
  <c r="H128" i="1"/>
  <c r="I126" i="1"/>
  <c r="H126" i="1"/>
  <c r="I123" i="1"/>
  <c r="I122" i="1" s="1"/>
  <c r="H123" i="1"/>
  <c r="H122" i="1" s="1"/>
  <c r="I119" i="1"/>
  <c r="I118" i="1" s="1"/>
  <c r="H119" i="1"/>
  <c r="H118" i="1" s="1"/>
  <c r="I116" i="1"/>
  <c r="H116" i="1"/>
  <c r="I114" i="1"/>
  <c r="H114" i="1"/>
  <c r="I110" i="1"/>
  <c r="I109" i="1" s="1"/>
  <c r="H110" i="1"/>
  <c r="H109" i="1" s="1"/>
  <c r="I107" i="1"/>
  <c r="I106" i="1" s="1"/>
  <c r="H107" i="1"/>
  <c r="H106" i="1" s="1"/>
  <c r="I104" i="1"/>
  <c r="I103" i="1" s="1"/>
  <c r="H104" i="1"/>
  <c r="H103" i="1" s="1"/>
  <c r="I101" i="1"/>
  <c r="I100" i="1" s="1"/>
  <c r="H101" i="1"/>
  <c r="H100" i="1" s="1"/>
  <c r="I94" i="1"/>
  <c r="H94" i="1"/>
  <c r="I92" i="1"/>
  <c r="H92" i="1"/>
  <c r="I90" i="1"/>
  <c r="H90" i="1"/>
  <c r="I84" i="1"/>
  <c r="I83" i="1" s="1"/>
  <c r="H84" i="1"/>
  <c r="H83" i="1" s="1"/>
  <c r="I81" i="1"/>
  <c r="I80" i="1" s="1"/>
  <c r="H81" i="1"/>
  <c r="H80" i="1" s="1"/>
  <c r="I77" i="1"/>
  <c r="H77" i="1"/>
  <c r="I74" i="1"/>
  <c r="H74" i="1"/>
  <c r="I71" i="1"/>
  <c r="H71" i="1"/>
  <c r="I68" i="1"/>
  <c r="H68" i="1"/>
  <c r="I64" i="1"/>
  <c r="H64" i="1"/>
  <c r="I59" i="1"/>
  <c r="H59" i="1"/>
  <c r="I56" i="1"/>
  <c r="H56" i="1"/>
  <c r="I52" i="1"/>
  <c r="H52" i="1"/>
  <c r="I49" i="1"/>
  <c r="I48" i="1" s="1"/>
  <c r="H49" i="1"/>
  <c r="H48" i="1" s="1"/>
  <c r="I44" i="1"/>
  <c r="H44" i="1"/>
  <c r="I42" i="1"/>
  <c r="H42" i="1"/>
  <c r="I40" i="1"/>
  <c r="H40" i="1"/>
  <c r="I35" i="1"/>
  <c r="H35" i="1"/>
  <c r="I33" i="1"/>
  <c r="H33" i="1"/>
  <c r="I29" i="1"/>
  <c r="I28" i="1" s="1"/>
  <c r="H29" i="1"/>
  <c r="H28" i="1" s="1"/>
  <c r="I26" i="1"/>
  <c r="I25" i="1" s="1"/>
  <c r="H26" i="1"/>
  <c r="H25" i="1" s="1"/>
  <c r="I23" i="1"/>
  <c r="I22" i="1" s="1"/>
  <c r="H23" i="1"/>
  <c r="H22" i="1" s="1"/>
  <c r="I18" i="1"/>
  <c r="H18" i="1"/>
  <c r="I16" i="1"/>
  <c r="H16" i="1"/>
  <c r="I73" i="1" l="1"/>
  <c r="I187" i="1"/>
  <c r="I164" i="1"/>
  <c r="I179" i="1"/>
  <c r="I258" i="1"/>
  <c r="I265" i="1"/>
  <c r="I39" i="1"/>
  <c r="I113" i="1"/>
  <c r="I216" i="1"/>
  <c r="I228" i="1"/>
  <c r="I58" i="1"/>
  <c r="H73" i="1"/>
  <c r="H216" i="1"/>
  <c r="H228" i="1"/>
  <c r="H179" i="1"/>
  <c r="H39" i="1"/>
  <c r="H15" i="1"/>
  <c r="H14" i="1" s="1"/>
  <c r="H58" i="1"/>
  <c r="H258" i="1"/>
  <c r="H113" i="1"/>
  <c r="H265" i="1"/>
  <c r="H79" i="1"/>
  <c r="H67" i="1"/>
  <c r="H51" i="1"/>
  <c r="I159" i="1"/>
  <c r="I32" i="1"/>
  <c r="I239" i="1"/>
  <c r="I252" i="1"/>
  <c r="H32" i="1"/>
  <c r="I89" i="1"/>
  <c r="I125" i="1"/>
  <c r="I202" i="1"/>
  <c r="H239" i="1"/>
  <c r="H252" i="1"/>
  <c r="H141" i="1"/>
  <c r="H159" i="1"/>
  <c r="H192" i="1"/>
  <c r="I15" i="1"/>
  <c r="I14" i="1" s="1"/>
  <c r="I51" i="1"/>
  <c r="I67" i="1"/>
  <c r="H89" i="1"/>
  <c r="H125" i="1"/>
  <c r="H164" i="1"/>
  <c r="H187" i="1"/>
  <c r="H202" i="1"/>
  <c r="I141" i="1"/>
  <c r="I192" i="1"/>
  <c r="I209" i="1"/>
  <c r="H247" i="1"/>
  <c r="H209" i="1"/>
  <c r="I247" i="1"/>
  <c r="I79" i="1"/>
  <c r="I31" i="1" l="1"/>
  <c r="I88" i="1"/>
  <c r="I47" i="1"/>
  <c r="I121" i="1"/>
  <c r="H47" i="1"/>
  <c r="H31" i="1"/>
  <c r="H88" i="1"/>
  <c r="H121" i="1"/>
  <c r="I270" i="1" l="1"/>
  <c r="H270" i="1"/>
  <c r="G14" i="2" l="1"/>
  <c r="F14" i="2"/>
  <c r="F13" i="2" l="1"/>
  <c r="F17" i="2" s="1"/>
  <c r="G13" i="2"/>
  <c r="G17" i="2" s="1"/>
  <c r="F11" i="2" l="1"/>
  <c r="F15" i="2" s="1"/>
  <c r="F12" i="2"/>
  <c r="F16" i="2" s="1"/>
  <c r="G11" i="2"/>
  <c r="G15" i="2" s="1"/>
  <c r="G12" i="2"/>
  <c r="G16" i="2" s="1"/>
  <c r="E14" i="2" l="1"/>
  <c r="D14" i="2"/>
  <c r="E13" i="2" l="1"/>
  <c r="E17" i="2" s="1"/>
  <c r="D13" i="2"/>
  <c r="D17" i="2" s="1"/>
  <c r="E12" i="2" l="1"/>
  <c r="E16" i="2" s="1"/>
  <c r="D12" i="2"/>
  <c r="D16" i="2" s="1"/>
  <c r="D11" i="2"/>
  <c r="D15" i="2" s="1"/>
  <c r="E11" i="2" l="1"/>
  <c r="E15" i="2" s="1"/>
</calcChain>
</file>

<file path=xl/sharedStrings.xml><?xml version="1.0" encoding="utf-8"?>
<sst xmlns="http://schemas.openxmlformats.org/spreadsheetml/2006/main" count="1203" uniqueCount="203">
  <si>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</si>
  <si>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</si>
  <si>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</si>
  <si>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</si>
  <si>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</si>
  <si>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</si>
  <si>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</si>
  <si>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</si>
  <si>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</si>
  <si>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</si>
  <si>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</si>
  <si>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</si>
  <si>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</si>
  <si>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</si>
  <si>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</si>
  <si>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</si>
  <si>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</si>
  <si>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</si>
  <si>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</si>
  <si>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</si>
  <si>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</si>
  <si>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</si>
  <si>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</si>
  <si>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</si>
  <si>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</si>
  <si>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</si>
  <si>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</si>
  <si>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</si>
  <si>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</si>
  <si>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</si>
  <si>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</si>
  <si>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</si>
  <si>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</si>
  <si>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</si>
  <si>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</si>
  <si>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</si>
  <si>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</si>
  <si>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</si>
  <si>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</si>
  <si>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</si>
  <si>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</si>
  <si>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</si>
  <si>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</si>
  <si>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</si>
  <si>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</si>
  <si>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</si>
  <si>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</si>
  <si>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</si>
  <si>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</si>
  <si>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</si>
  <si>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</si>
  <si>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</si>
  <si>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</si>
  <si>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</si>
  <si>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</si>
  <si>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2013-2020 гг.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</si>
  <si>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</si>
  <si>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</si>
  <si>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</si>
  <si>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</si>
  <si>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</si>
  <si>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</si>
  <si>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</si>
  <si>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</si>
  <si>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</si>
  <si>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</si>
  <si>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</si>
  <si>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</si>
  <si>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</si>
  <si>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</si>
  <si>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</si>
  <si>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</si>
  <si>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</si>
  <si>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</si>
  <si>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</si>
  <si>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</si>
  <si>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</si>
  <si>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</si>
  <si>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</si>
  <si>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</si>
  <si>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</si>
  <si>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</si>
  <si>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</si>
  <si>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</si>
  <si>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</si>
  <si>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</si>
  <si>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</si>
  <si>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</si>
  <si>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</si>
  <si>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</si>
  <si>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</si>
  <si>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</si>
  <si>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</si>
  <si>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</si>
  <si>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</si>
  <si>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</si>
  <si>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</si>
  <si>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</si>
  <si>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</si>
  <si>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</si>
  <si>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</si>
  <si>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</si>
  <si>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</si>
  <si>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</si>
  <si>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</si>
  <si>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</si>
  <si>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</si>
  <si>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</si>
  <si>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</si>
  <si>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</si>
  <si>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</si>
  <si>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</si>
  <si>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</si>
  <si>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</si>
  <si>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</si>
  <si>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МП "Организация деятельности по опеке и попечительству на территории муниципального района Кинельский Самарской области на 2018-2020 годы".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</si>
  <si>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</si>
  <si>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</si>
  <si>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</si>
  <si>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</si>
  <si>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</si>
  <si>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</si>
  <si>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</si>
  <si>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</si>
  <si>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МП "Формирование современной комфортной городской среды муниципального района Кинельский Самарской области на 2018 год -2020 годы"</t>
  </si>
  <si>
    <t>Благоустройство</t>
  </si>
  <si>
    <t>Бюджетные инвестиции</t>
  </si>
  <si>
    <t>410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</si>
  <si>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</si>
  <si>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</si>
  <si>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</si>
  <si>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</si>
  <si>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</si>
  <si>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</si>
  <si>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</si>
  <si>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37 0 00 00000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</si>
  <si>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</si>
  <si>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28 0 00 00000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</si>
  <si>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</si>
  <si>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</si>
  <si>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</si>
  <si>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</si>
  <si>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39 0 00 00000</t>
  </si>
  <si>
    <t>12 0 00 00000</t>
  </si>
  <si>
    <t>360</t>
  </si>
  <si>
    <t>Иные выплаты населению</t>
  </si>
  <si>
    <t>МП "Создание условий для развития услуг связи в муниципальном районе Кинельский Самарской области на 2019 год"</t>
  </si>
  <si>
    <t>830</t>
  </si>
  <si>
    <t>Исполнение судебных актов</t>
  </si>
  <si>
    <t>40 0 00 00000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</si>
  <si>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2014-2022 годы</t>
  </si>
  <si>
    <t>МП «Молодёжь муниципального района Кинельский» на 2014-2022 гг.</t>
  </si>
  <si>
    <t>МП "Организация досуга детей, подростков и молодёжи муниципального района Кинельский на 2017-2022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</si>
  <si>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</si>
  <si>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2018-2022 годы"</t>
  </si>
  <si>
    <t>МП «Противодействие экстремизму и профилактика терроризма на территории муниципального района Кинельский на 2014-2022 гг.»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</si>
  <si>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2017-2022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</si>
  <si>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2017-2022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</si>
  <si>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2017-2022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</si>
  <si>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2017-2022 годы"</t>
  </si>
  <si>
    <t>МП «Развитие мобилизационной подготовки на территории муниципального района Кинельский на 2018-2022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</si>
  <si>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2018-2022 года"</t>
  </si>
  <si>
    <t>МП «Развитие и поддержка малого и среднего предпринимательства в муниципальном районе Кинельский на 2015-2022 гг.»</t>
  </si>
  <si>
    <t xml:space="preserve"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2017-2022 годы" </t>
  </si>
  <si>
    <t>МП природоохранных мероприятий на 2012-2022 гг.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</si>
  <si>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2017-2022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</si>
  <si>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2017-2022 годы"</t>
  </si>
  <si>
    <t>МП "Профилактика безнадзорности, правонарушений и защита прав несовершеннолетних в муниципальном районе Кинельский" на 2018-2021 гг.</t>
  </si>
  <si>
    <t>МП "Развитие печатного средства массовой информации в муниципальном районе Кинельский на 2017-2022 годы"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</si>
  <si>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</si>
  <si>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</si>
  <si>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</si>
  <si>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</si>
  <si>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</si>
  <si>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</si>
  <si>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</si>
  <si>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</si>
  <si>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</si>
  <si>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>МП "Модернизация и развитие автомобильных дорог общего пользования местного значения муниципального района Кинельский на 2009-2020 гг."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</si>
  <si>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</si>
  <si>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 и реконструкция зданий школ и детских садов, расположенных на территории муниципального района Кинельский» на 2014-2021 годы.</t>
    </r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</si>
  <si>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</si>
  <si>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>МП «Развитие  культуры муниципального района Кинельский» на 2020-2022 гг.</t>
  </si>
  <si>
    <t xml:space="preserve"> МП "Развитие библиотечного обслуживания муниципального района Кинельский" на 2020-2022 годы.</t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</si>
  <si>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</si>
  <si>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</si>
  <si>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Муниципальное казённое учреждение "Управление культуры, спорта и молодежной политики"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</si>
  <si>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</si>
  <si>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</si>
  <si>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МП «Развитие  физической культуры и спорта муниципального района Кинельский» на 2020-2022 гг.</t>
  </si>
  <si>
    <t>МП "Благоустройство территории муниципального района Кинельский Самарской области на 2019 -2024 годы"</t>
  </si>
  <si>
    <t>МП "Развитие дополнительного образования в муниципальном районе Кинельский" на период 2018-2022 гг.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</si>
  <si>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</si>
  <si>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</si>
  <si>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</si>
  <si>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</si>
  <si>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2015-2022 гг.»</t>
    </r>
  </si>
  <si>
    <t>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2017-2022 годы  через сетевое издание «Междуречье-Информ»</t>
  </si>
  <si>
    <t>Утвержденные бюджетные назначения в рублях</t>
  </si>
  <si>
    <t>Исполнено в рублях</t>
  </si>
  <si>
    <t>Приложение № 2</t>
  </si>
  <si>
    <t xml:space="preserve">2. Расходы бюджета
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</si>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</sst>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2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8" borderId="0" xfId="0" applyFont="1" applyFill="1" applyAlignment="1" applyProtection="1">
      <alignment wrapText="1"/>
      <protection hidden="1"/>
    </xf>
    <xf numFmtId="0" fontId="8" fillId="8" borderId="0" xfId="0" applyFont="1" applyFill="1" applyProtection="1">
      <protection hidden="1"/>
    </xf>
    <xf numFmtId="0" fontId="9" fillId="8" borderId="0" xfId="0" applyFont="1" applyFill="1" applyAlignment="1" applyProtection="1">
      <alignment horizontal="center" vertical="center" wrapText="1"/>
      <protection hidden="1"/>
    </xf>
    <xf numFmtId="4" fontId="9" fillId="8" borderId="0" xfId="0" applyNumberFormat="1" applyFont="1" applyFill="1" applyAlignment="1" applyProtection="1">
      <alignment horizontal="center" vertical="center" wrapText="1"/>
      <protection hidden="1"/>
    </xf>
    <xf numFmtId="0" fontId="9" fillId="8" borderId="0" xfId="0" applyFont="1" applyFill="1" applyAlignment="1" applyProtection="1">
      <alignment vertical="center" wrapText="1"/>
      <protection hidden="1"/>
    </xf>
    <xf numFmtId="0" fontId="7" fillId="8" borderId="0" xfId="0" applyFont="1" applyFill="1" applyAlignment="1" applyProtection="1">
      <alignment wrapText="1"/>
      <protection hidden="1"/>
    </xf>
    <xf numFmtId="0" fontId="7" fillId="8" borderId="0" xfId="0" applyFont="1" applyFill="1" applyProtection="1">
      <protection hidden="1"/>
    </xf>
    <xf numFmtId="0" fontId="3" fillId="8" borderId="0" xfId="0" applyFont="1" applyFill="1" applyProtection="1">
      <protection hidden="1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vertical="top" wrapText="1"/>
      <protection locked="0"/>
    </xf>
    <xf numFmtId="4" fontId="3" fillId="8" borderId="1" xfId="0" applyNumberFormat="1" applyFont="1" applyFill="1" applyBorder="1" applyAlignment="1" applyProtection="1">
      <alignment horizontal="right" vertical="top" wrapText="1"/>
      <protection hidden="1"/>
    </xf>
    <xf numFmtId="0" fontId="4" fillId="8" borderId="0" xfId="0" applyFont="1" applyFill="1" applyProtection="1">
      <protection hidden="1"/>
    </xf>
    <xf numFmtId="0" fontId="4" fillId="8" borderId="1" xfId="0" applyFont="1" applyFill="1" applyBorder="1" applyAlignment="1" applyProtection="1">
      <alignment horizontal="center" vertical="top" wrapText="1"/>
      <protection locked="0"/>
    </xf>
    <xf numFmtId="0" fontId="4" fillId="8" borderId="2" xfId="0" applyFont="1" applyFill="1" applyBorder="1" applyAlignment="1" applyProtection="1">
      <alignment vertical="top" wrapText="1"/>
      <protection locked="0"/>
    </xf>
    <xf numFmtId="49" fontId="4" fillId="8" borderId="1" xfId="0" applyNumberFormat="1" applyFont="1" applyFill="1" applyBorder="1" applyAlignment="1" applyProtection="1">
      <alignment horizontal="center" vertical="top" wrapText="1"/>
      <protection locked="0"/>
    </xf>
    <xf numFmtId="4" fontId="4" fillId="8" borderId="1" xfId="0" applyNumberFormat="1" applyFont="1" applyFill="1" applyBorder="1" applyAlignment="1" applyProtection="1">
      <alignment horizontal="right" vertical="top" wrapText="1"/>
      <protection hidden="1"/>
    </xf>
    <xf numFmtId="0" fontId="4" fillId="8" borderId="5" xfId="0" applyFont="1" applyFill="1" applyBorder="1" applyAlignment="1" applyProtection="1">
      <alignment horizontal="center" vertical="top" wrapText="1"/>
      <protection locked="0"/>
    </xf>
    <xf numFmtId="0" fontId="4" fillId="8" borderId="1" xfId="0" applyFont="1" applyFill="1" applyBorder="1" applyAlignment="1">
      <alignment vertical="top" wrapText="1"/>
    </xf>
    <xf numFmtId="49" fontId="4" fillId="8" borderId="6" xfId="0" applyNumberFormat="1" applyFont="1" applyFill="1" applyBorder="1" applyAlignment="1" applyProtection="1">
      <alignment horizontal="center" vertical="top" wrapText="1"/>
      <protection locked="0"/>
    </xf>
    <xf numFmtId="0" fontId="4" fillId="8" borderId="4" xfId="0" applyFont="1" applyFill="1" applyBorder="1" applyAlignment="1" applyProtection="1">
      <alignment vertical="top" wrapText="1"/>
      <protection locked="0"/>
    </xf>
    <xf numFmtId="4" fontId="4" fillId="8" borderId="1" xfId="0" applyNumberFormat="1" applyFont="1" applyFill="1" applyBorder="1" applyAlignment="1" applyProtection="1">
      <alignment horizontal="right" vertical="top" wrapText="1"/>
      <protection locked="0"/>
    </xf>
    <xf numFmtId="0" fontId="4" fillId="8" borderId="1" xfId="0" applyFont="1" applyFill="1" applyBorder="1" applyAlignment="1" applyProtection="1">
      <alignment vertical="top" wrapText="1"/>
      <protection locked="0"/>
    </xf>
    <xf numFmtId="0" fontId="4" fillId="8" borderId="1" xfId="0" applyFont="1" applyFill="1" applyBorder="1" applyAlignment="1" applyProtection="1">
      <alignment vertical="top" wrapText="1"/>
      <protection hidden="1"/>
    </xf>
    <xf numFmtId="49" fontId="3" fillId="8" borderId="1" xfId="0" applyNumberFormat="1" applyFont="1" applyFill="1" applyBorder="1" applyAlignment="1" applyProtection="1">
      <alignment horizontal="center" vertical="top" wrapText="1"/>
      <protection locked="0"/>
    </xf>
    <xf numFmtId="0" fontId="4" fillId="8" borderId="1" xfId="0" applyFont="1" applyFill="1" applyBorder="1" applyAlignment="1" applyProtection="1">
      <alignment wrapText="1"/>
      <protection locked="0"/>
    </xf>
    <xf numFmtId="4" fontId="3" fillId="8" borderId="1" xfId="0" applyNumberFormat="1" applyFont="1" applyFill="1" applyBorder="1" applyAlignment="1" applyProtection="1">
      <alignment horizontal="right" vertical="top" wrapText="1"/>
      <protection locked="0"/>
    </xf>
    <xf numFmtId="0" fontId="5" fillId="8" borderId="1" xfId="0" applyFont="1" applyFill="1" applyBorder="1" applyAlignment="1" applyProtection="1">
      <alignment vertical="top" wrapText="1"/>
      <protection locked="0"/>
    </xf>
    <xf numFmtId="0" fontId="4" fillId="8" borderId="0" xfId="0" applyFont="1" applyFill="1"/>
    <xf numFmtId="49" fontId="4" fillId="8" borderId="1" xfId="0" applyNumberFormat="1" applyFont="1" applyFill="1" applyBorder="1" applyAlignment="1" applyProtection="1">
      <alignment horizontal="center" vertical="top" wrapText="1"/>
      <protection hidden="1"/>
    </xf>
    <xf numFmtId="164" fontId="8" fillId="8" borderId="0" xfId="0" applyNumberFormat="1" applyFont="1" applyFill="1" applyProtection="1">
      <protection hidden="1"/>
    </xf>
    <xf numFmtId="0" fontId="7" fillId="8" borderId="2" xfId="0" applyFont="1" applyFill="1" applyBorder="1" applyAlignment="1" applyProtection="1">
      <alignment horizontal="center" vertical="center" wrapText="1"/>
      <protection hidden="1"/>
    </xf>
    <xf numFmtId="0" fontId="7" fillId="8" borderId="3" xfId="0" applyFont="1" applyFill="1" applyBorder="1" applyAlignment="1" applyProtection="1">
      <alignment horizontal="center" vertical="center" wrapText="1"/>
      <protection hidden="1"/>
    </xf>
    <xf numFmtId="0" fontId="7" fillId="8" borderId="4" xfId="0" applyFont="1" applyFill="1" applyBorder="1" applyAlignment="1" applyProtection="1">
      <alignment horizontal="center" vertical="center" wrapText="1"/>
      <protection hidden="1"/>
    </xf>
    <xf numFmtId="0" fontId="7" fillId="8" borderId="1" xfId="0" applyFont="1" applyFill="1" applyBorder="1" applyAlignment="1" applyProtection="1">
      <alignment horizontal="center" vertical="center" wrapText="1"/>
      <protection hidden="1"/>
    </xf>
    <xf numFmtId="0" fontId="3" fillId="8" borderId="0" xfId="0" applyFont="1" applyFill="1" applyAlignment="1" applyProtection="1">
      <alignment horizontal="center" vertical="center" wrapText="1"/>
      <protection hidden="1"/>
    </xf>
    <xf numFmtId="0" fontId="8" fillId="8" borderId="0" xfId="0" applyFont="1" applyFill="1" applyAlignment="1" applyProtection="1">
      <alignment horizontal="center" wrapText="1"/>
      <protection hidden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4"/>
  <sheetViews>
    <sheetView tabSelected="1" topLeftCell="B262" zoomScale="85" zoomScaleNormal="85" workbookViewId="0">
      <selection activeCell="B1" sqref="B1:I270"/>
    </sheetView>
  </sheetViews>
  <sheetFormatPr defaultColWidth="9.140625" defaultRowHeight="15" x14ac:dyDescent="0.25"/>
  <cols>
    <col min="1" max="1" width="5" style="19" hidden="1" customWidth="1"/>
    <col min="2" max="2" width="8.7109375" style="14" customWidth="1"/>
    <col min="3" max="3" width="42.7109375" style="14" customWidth="1"/>
    <col min="4" max="4" width="5.42578125" style="14" customWidth="1"/>
    <col min="5" max="5" width="4.42578125" style="14" customWidth="1"/>
    <col min="6" max="6" width="15.5703125" style="14" customWidth="1"/>
    <col min="7" max="7" width="5.140625" style="14" customWidth="1"/>
    <col min="8" max="8" width="22.5703125" style="14" customWidth="1"/>
    <col min="9" max="9" width="21.42578125" style="14" customWidth="1"/>
    <col min="10" max="16384" width="9.140625" style="14"/>
  </cols>
  <sheetData>
    <row r="1" spans="1:10" s="13" customFormat="1" ht="34.5" customHeight="1" x14ac:dyDescent="0.25">
      <c r="A1" s="18"/>
      <c r="G1" s="48" t="s">
        <v>200</v>
      </c>
      <c r="H1" s="48"/>
      <c r="I1" s="48"/>
    </row>
    <row r="2" spans="1:10" ht="18.600000000000001" customHeight="1" x14ac:dyDescent="0.25">
      <c r="F2" s="15"/>
      <c r="G2" s="15"/>
      <c r="H2" s="16"/>
      <c r="I2" s="17"/>
      <c r="J2" s="17"/>
    </row>
    <row r="3" spans="1:10" ht="18.600000000000001" customHeight="1" x14ac:dyDescent="0.25">
      <c r="C3" s="47" t="s">
        <v>201</v>
      </c>
      <c r="D3" s="47"/>
      <c r="E3" s="47"/>
      <c r="F3" s="47"/>
      <c r="G3" s="47"/>
      <c r="H3" s="47"/>
      <c r="I3" s="47"/>
      <c r="J3" s="17"/>
    </row>
    <row r="4" spans="1:10" s="19" customFormat="1" ht="15.75" x14ac:dyDescent="0.2">
      <c r="C4" s="47"/>
      <c r="D4" s="47"/>
      <c r="E4" s="47"/>
      <c r="F4" s="47"/>
      <c r="G4" s="47"/>
      <c r="H4" s="47"/>
      <c r="I4" s="47"/>
    </row>
    <row r="6" spans="1:10" ht="15" customHeight="1" x14ac:dyDescent="0.25">
      <c r="B6" s="43" t="s">
        <v>0</v>
      </c>
      <c r="C6" s="46" t="s">
        <v>1</v>
      </c>
      <c r="D6" s="46" t="s">
        <v>2</v>
      </c>
      <c r="E6" s="46" t="s">
        <v>3</v>
      </c>
      <c r="F6" s="46" t="s">
        <v>4</v>
      </c>
      <c r="G6" s="46" t="s">
        <v>5</v>
      </c>
      <c r="H6" s="46" t="s">
        <v>198</v>
      </c>
      <c r="I6" s="46" t="s">
        <v>199</v>
      </c>
    </row>
    <row r="7" spans="1:10" x14ac:dyDescent="0.25">
      <c r="B7" s="44"/>
      <c r="C7" s="46"/>
      <c r="D7" s="46"/>
      <c r="E7" s="46"/>
      <c r="F7" s="46"/>
      <c r="G7" s="46"/>
      <c r="H7" s="46"/>
      <c r="I7" s="46"/>
    </row>
    <row r="8" spans="1:10" x14ac:dyDescent="0.25">
      <c r="B8" s="44"/>
      <c r="C8" s="46"/>
      <c r="D8" s="46"/>
      <c r="E8" s="46"/>
      <c r="F8" s="46"/>
      <c r="G8" s="46"/>
      <c r="H8" s="46"/>
      <c r="I8" s="46"/>
    </row>
    <row r="9" spans="1:10" x14ac:dyDescent="0.25">
      <c r="B9" s="44"/>
      <c r="C9" s="46"/>
      <c r="D9" s="46"/>
      <c r="E9" s="46"/>
      <c r="F9" s="46"/>
      <c r="G9" s="46"/>
      <c r="H9" s="46"/>
      <c r="I9" s="46"/>
    </row>
    <row r="10" spans="1:10" ht="15" customHeight="1" x14ac:dyDescent="0.25">
      <c r="B10" s="44"/>
      <c r="C10" s="46"/>
      <c r="D10" s="46"/>
      <c r="E10" s="46"/>
      <c r="F10" s="46"/>
      <c r="G10" s="46"/>
      <c r="H10" s="46"/>
      <c r="I10" s="46"/>
    </row>
    <row r="11" spans="1:10" x14ac:dyDescent="0.25">
      <c r="B11" s="44"/>
      <c r="C11" s="46"/>
      <c r="D11" s="46"/>
      <c r="E11" s="46"/>
      <c r="F11" s="46"/>
      <c r="G11" s="46"/>
      <c r="H11" s="46"/>
      <c r="I11" s="46"/>
    </row>
    <row r="12" spans="1:10" x14ac:dyDescent="0.25">
      <c r="B12" s="44"/>
      <c r="C12" s="46"/>
      <c r="D12" s="46"/>
      <c r="E12" s="46"/>
      <c r="F12" s="46"/>
      <c r="G12" s="46"/>
      <c r="H12" s="46"/>
      <c r="I12" s="46"/>
    </row>
    <row r="13" spans="1:10" x14ac:dyDescent="0.25">
      <c r="B13" s="45"/>
      <c r="C13" s="46"/>
      <c r="D13" s="46"/>
      <c r="E13" s="46"/>
      <c r="F13" s="46"/>
      <c r="G13" s="46"/>
      <c r="H13" s="46"/>
      <c r="I13" s="46"/>
    </row>
    <row r="14" spans="1:10" s="24" customFormat="1" ht="63" x14ac:dyDescent="0.25">
      <c r="A14" s="20">
        <v>0</v>
      </c>
      <c r="B14" s="21">
        <v>920</v>
      </c>
      <c r="C14" s="22" t="s">
        <v>188</v>
      </c>
      <c r="D14" s="21"/>
      <c r="E14" s="21"/>
      <c r="F14" s="21" t="s">
        <v>7</v>
      </c>
      <c r="G14" s="21"/>
      <c r="H14" s="23">
        <f>SUMIFS(H15:H1024,$B15:$B1024,$B15)/3</f>
        <v>91960406.180000007</v>
      </c>
      <c r="I14" s="23">
        <f>SUMIFS(I15:I1024,$B15:$B1024,$B15)/3</f>
        <v>40733001.839999996</v>
      </c>
    </row>
    <row r="15" spans="1:10" s="24" customFormat="1" ht="63" x14ac:dyDescent="0.25">
      <c r="A15" s="20">
        <v>1</v>
      </c>
      <c r="B15" s="25">
        <v>920</v>
      </c>
      <c r="C15" s="26" t="s">
        <v>8</v>
      </c>
      <c r="D15" s="27" t="s">
        <v>74</v>
      </c>
      <c r="E15" s="27" t="s">
        <v>75</v>
      </c>
      <c r="F15" s="27" t="s">
        <v>7</v>
      </c>
      <c r="G15" s="27" t="s">
        <v>103</v>
      </c>
      <c r="H15" s="28">
        <f>SUMIFS(H16:H1019,$B16:$B1019,$B16,$D16:$D1019,$D16,$E16:$E1019,$E16)/2</f>
        <v>10008228.66</v>
      </c>
      <c r="I15" s="28">
        <f>SUMIFS(I16:I1019,$B16:$B1019,$B16,$D16:$D1019,$D16,$E16:$E1019,$E16)/2</f>
        <v>5609113.3399999999</v>
      </c>
    </row>
    <row r="16" spans="1:10" s="24" customFormat="1" ht="63" x14ac:dyDescent="0.25">
      <c r="A16" s="20">
        <v>2</v>
      </c>
      <c r="B16" s="29">
        <v>920</v>
      </c>
      <c r="C16" s="30" t="s">
        <v>134</v>
      </c>
      <c r="D16" s="31" t="s">
        <v>74</v>
      </c>
      <c r="E16" s="27" t="s">
        <v>75</v>
      </c>
      <c r="F16" s="27" t="s">
        <v>15</v>
      </c>
      <c r="G16" s="27" t="s">
        <v>76</v>
      </c>
      <c r="H16" s="28">
        <f>SUMIFS(H17:H1019,$B17:$B1019,$B16,$D17:$D1019,$D17,$E17:$E1019,$E17,$F17:$F1019,$F17)</f>
        <v>0</v>
      </c>
      <c r="I16" s="28">
        <f>SUMIFS(I17:I1019,$B17:$B1019,$B16,$D17:$D1019,$D17,$E17:$E1019,$E17,$F17:$F1019,$F17)</f>
        <v>0</v>
      </c>
    </row>
    <row r="17" spans="1:9" s="24" customFormat="1" ht="47.25" x14ac:dyDescent="0.25">
      <c r="A17" s="20">
        <v>3</v>
      </c>
      <c r="B17" s="25">
        <v>920</v>
      </c>
      <c r="C17" s="32" t="s">
        <v>12</v>
      </c>
      <c r="D17" s="27" t="s">
        <v>74</v>
      </c>
      <c r="E17" s="27" t="s">
        <v>75</v>
      </c>
      <c r="F17" s="27" t="s">
        <v>15</v>
      </c>
      <c r="G17" s="27" t="s">
        <v>78</v>
      </c>
      <c r="H17" s="33">
        <v>0</v>
      </c>
      <c r="I17" s="33">
        <v>0</v>
      </c>
    </row>
    <row r="18" spans="1:9" s="24" customFormat="1" ht="78.75" x14ac:dyDescent="0.25">
      <c r="A18" s="20">
        <v>2</v>
      </c>
      <c r="B18" s="25">
        <v>920</v>
      </c>
      <c r="C18" s="34" t="s">
        <v>9</v>
      </c>
      <c r="D18" s="27" t="s">
        <v>74</v>
      </c>
      <c r="E18" s="27" t="s">
        <v>75</v>
      </c>
      <c r="F18" s="27" t="s">
        <v>113</v>
      </c>
      <c r="G18" s="27" t="s">
        <v>76</v>
      </c>
      <c r="H18" s="28">
        <f>SUMIFS(H19:H1021,$B19:$B1021,$B18,$D19:$D1021,$D19,$E19:$E1021,$E19,$F19:$F1021,$F19)</f>
        <v>10008228.66</v>
      </c>
      <c r="I18" s="28">
        <f>SUMIFS(I19:I1021,$B19:$B1021,$B18,$D19:$D1021,$D19,$E19:$E1021,$E19,$F19:$F1021,$F19)</f>
        <v>5609113.3399999999</v>
      </c>
    </row>
    <row r="19" spans="1:9" s="24" customFormat="1" ht="38.450000000000003" customHeight="1" x14ac:dyDescent="0.25">
      <c r="A19" s="20">
        <v>3</v>
      </c>
      <c r="B19" s="25">
        <v>920</v>
      </c>
      <c r="C19" s="34" t="s">
        <v>11</v>
      </c>
      <c r="D19" s="27" t="s">
        <v>74</v>
      </c>
      <c r="E19" s="27" t="s">
        <v>75</v>
      </c>
      <c r="F19" s="27" t="s">
        <v>113</v>
      </c>
      <c r="G19" s="27" t="s">
        <v>77</v>
      </c>
      <c r="H19" s="33">
        <v>9602728.6600000001</v>
      </c>
      <c r="I19" s="33">
        <v>5468243.3399999999</v>
      </c>
    </row>
    <row r="20" spans="1:9" s="24" customFormat="1" ht="47.25" x14ac:dyDescent="0.25">
      <c r="A20" s="20">
        <v>3</v>
      </c>
      <c r="B20" s="25">
        <v>920</v>
      </c>
      <c r="C20" s="34" t="s">
        <v>12</v>
      </c>
      <c r="D20" s="27" t="s">
        <v>74</v>
      </c>
      <c r="E20" s="27" t="s">
        <v>75</v>
      </c>
      <c r="F20" s="27" t="s">
        <v>113</v>
      </c>
      <c r="G20" s="27" t="s">
        <v>78</v>
      </c>
      <c r="H20" s="33">
        <v>405500</v>
      </c>
      <c r="I20" s="33">
        <v>140870</v>
      </c>
    </row>
    <row r="21" spans="1:9" s="24" customFormat="1" ht="31.5" x14ac:dyDescent="0.25">
      <c r="A21" s="20">
        <v>3</v>
      </c>
      <c r="B21" s="25">
        <v>920</v>
      </c>
      <c r="C21" s="34" t="s">
        <v>13</v>
      </c>
      <c r="D21" s="27" t="s">
        <v>74</v>
      </c>
      <c r="E21" s="27" t="s">
        <v>75</v>
      </c>
      <c r="F21" s="27" t="s">
        <v>113</v>
      </c>
      <c r="G21" s="27" t="s">
        <v>79</v>
      </c>
      <c r="H21" s="33">
        <v>0</v>
      </c>
      <c r="I21" s="33">
        <v>0</v>
      </c>
    </row>
    <row r="22" spans="1:9" s="24" customFormat="1" ht="15" customHeight="1" x14ac:dyDescent="0.25">
      <c r="A22" s="20">
        <v>1</v>
      </c>
      <c r="B22" s="25">
        <v>920</v>
      </c>
      <c r="C22" s="34" t="s">
        <v>14</v>
      </c>
      <c r="D22" s="27" t="s">
        <v>74</v>
      </c>
      <c r="E22" s="27" t="s">
        <v>80</v>
      </c>
      <c r="F22" s="27"/>
      <c r="G22" s="27"/>
      <c r="H22" s="28">
        <f>SUMIFS(H23:H1021,$B23:$B1021,$B23,$D23:$D1021,$D23,$E23:$E1021,$E23)/2</f>
        <v>359037.17</v>
      </c>
      <c r="I22" s="28">
        <f>SUMIFS(I23:I1021,$B23:$B1021,$B23,$D23:$D1021,$D23,$E23:$E1021,$E23)/2</f>
        <v>359037.17</v>
      </c>
    </row>
    <row r="23" spans="1:9" s="24" customFormat="1" ht="47.25" x14ac:dyDescent="0.25">
      <c r="A23" s="20">
        <v>2</v>
      </c>
      <c r="B23" s="25">
        <v>920</v>
      </c>
      <c r="C23" s="34" t="s">
        <v>35</v>
      </c>
      <c r="D23" s="27" t="s">
        <v>74</v>
      </c>
      <c r="E23" s="27" t="s">
        <v>80</v>
      </c>
      <c r="F23" s="27" t="s">
        <v>116</v>
      </c>
      <c r="G23" s="27" t="s">
        <v>76</v>
      </c>
      <c r="H23" s="28">
        <f>SUMIFS(H24:H1021,$B24:$B1021,$B23,$D24:$D1021,$D24,$E24:$E1021,$E24,$F24:$F1021,$F24)</f>
        <v>359037.17</v>
      </c>
      <c r="I23" s="28">
        <f>SUMIFS(I24:I1021,$B24:$B1021,$B23,$D24:$D1021,$D24,$E24:$E1021,$E24,$F24:$F1021,$F24)</f>
        <v>359037.17</v>
      </c>
    </row>
    <row r="24" spans="1:9" s="24" customFormat="1" ht="15.75" x14ac:dyDescent="0.25">
      <c r="A24" s="20">
        <v>3</v>
      </c>
      <c r="B24" s="25">
        <v>920</v>
      </c>
      <c r="C24" s="34" t="s">
        <v>148</v>
      </c>
      <c r="D24" s="27" t="s">
        <v>74</v>
      </c>
      <c r="E24" s="27" t="s">
        <v>80</v>
      </c>
      <c r="F24" s="27" t="s">
        <v>116</v>
      </c>
      <c r="G24" s="27" t="s">
        <v>147</v>
      </c>
      <c r="H24" s="33">
        <v>359037.17</v>
      </c>
      <c r="I24" s="33">
        <v>359037.17</v>
      </c>
    </row>
    <row r="25" spans="1:9" s="24" customFormat="1" ht="52.9" customHeight="1" x14ac:dyDescent="0.25">
      <c r="A25" s="20">
        <v>1</v>
      </c>
      <c r="B25" s="25">
        <v>920</v>
      </c>
      <c r="C25" s="34" t="s">
        <v>16</v>
      </c>
      <c r="D25" s="27" t="s">
        <v>81</v>
      </c>
      <c r="E25" s="27" t="s">
        <v>74</v>
      </c>
      <c r="F25" s="27" t="s">
        <v>7</v>
      </c>
      <c r="G25" s="27" t="s">
        <v>76</v>
      </c>
      <c r="H25" s="28">
        <f>SUMIFS(H26:H1026,$B26:$B1026,$B26,$D26:$D1026,$D26,$E26:$E1026,$E26)/2</f>
        <v>21900000</v>
      </c>
      <c r="I25" s="28">
        <f>SUMIFS(I26:I1026,$B26:$B1026,$B26,$D26:$D1026,$D26,$E26:$E1026,$E26)/2</f>
        <v>13842840</v>
      </c>
    </row>
    <row r="26" spans="1:9" s="24" customFormat="1" ht="31.5" x14ac:dyDescent="0.25">
      <c r="A26" s="20">
        <v>2</v>
      </c>
      <c r="B26" s="25">
        <v>920</v>
      </c>
      <c r="C26" s="34" t="s">
        <v>17</v>
      </c>
      <c r="D26" s="27" t="s">
        <v>81</v>
      </c>
      <c r="E26" s="27" t="s">
        <v>74</v>
      </c>
      <c r="F26" s="27" t="s">
        <v>114</v>
      </c>
      <c r="G26" s="27" t="s">
        <v>76</v>
      </c>
      <c r="H26" s="28">
        <f>SUMIFS(H27:H1026,$B27:$B1026,$B26,$D27:$D1026,$D27,$E27:$E1026,$E27,$F27:$F1026,$F27)</f>
        <v>21900000</v>
      </c>
      <c r="I26" s="28">
        <f>SUMIFS(I27:I1026,$B27:$B1026,$B26,$D27:$D1026,$D27,$E27:$E1026,$E27,$F27:$F1026,$F27)</f>
        <v>13842840</v>
      </c>
    </row>
    <row r="27" spans="1:9" s="24" customFormat="1" ht="15.75" x14ac:dyDescent="0.25">
      <c r="A27" s="20">
        <v>3</v>
      </c>
      <c r="B27" s="25">
        <v>920</v>
      </c>
      <c r="C27" s="34" t="s">
        <v>18</v>
      </c>
      <c r="D27" s="27" t="s">
        <v>81</v>
      </c>
      <c r="E27" s="27" t="s">
        <v>74</v>
      </c>
      <c r="F27" s="27" t="s">
        <v>114</v>
      </c>
      <c r="G27" s="27" t="s">
        <v>82</v>
      </c>
      <c r="H27" s="33">
        <v>21900000</v>
      </c>
      <c r="I27" s="33">
        <v>13842840</v>
      </c>
    </row>
    <row r="28" spans="1:9" s="24" customFormat="1" ht="31.5" x14ac:dyDescent="0.25">
      <c r="A28" s="20">
        <v>1</v>
      </c>
      <c r="B28" s="25">
        <v>920</v>
      </c>
      <c r="C28" s="35" t="s">
        <v>172</v>
      </c>
      <c r="D28" s="27" t="s">
        <v>81</v>
      </c>
      <c r="E28" s="27" t="s">
        <v>83</v>
      </c>
      <c r="F28" s="27"/>
      <c r="G28" s="27"/>
      <c r="H28" s="28">
        <f>SUMIFS(H29:H1032,$B29:$B1032,$B29,$D29:$D1032,$D29,$E29:$E1032,$E29)/2</f>
        <v>59693140.350000001</v>
      </c>
      <c r="I28" s="28">
        <f>SUMIFS(I29:I1032,$B29:$B1032,$B29,$D29:$D1032,$D29,$E29:$E1032,$E29)/2</f>
        <v>20922011.329999998</v>
      </c>
    </row>
    <row r="29" spans="1:9" s="24" customFormat="1" ht="31.5" x14ac:dyDescent="0.25">
      <c r="A29" s="20">
        <v>2</v>
      </c>
      <c r="B29" s="25">
        <v>920</v>
      </c>
      <c r="C29" s="34" t="s">
        <v>17</v>
      </c>
      <c r="D29" s="27" t="s">
        <v>81</v>
      </c>
      <c r="E29" s="27" t="s">
        <v>83</v>
      </c>
      <c r="F29" s="27" t="s">
        <v>114</v>
      </c>
      <c r="G29" s="27"/>
      <c r="H29" s="28">
        <f>SUMIFS(H30:H1032,$B30:$B1032,$B29,$D30:$D1032,$D30,$E30:$E1032,$E30,$F30:$F1032,$F30)</f>
        <v>59693140.350000001</v>
      </c>
      <c r="I29" s="28">
        <f>SUMIFS(I30:I1032,$B30:$B1032,$B29,$D30:$D1032,$D30,$E30:$E1032,$E30,$F30:$F1032,$F30)</f>
        <v>20922011.329999998</v>
      </c>
    </row>
    <row r="30" spans="1:9" s="24" customFormat="1" ht="15.75" x14ac:dyDescent="0.25">
      <c r="A30" s="20">
        <v>3</v>
      </c>
      <c r="B30" s="25">
        <v>920</v>
      </c>
      <c r="C30" s="34" t="s">
        <v>19</v>
      </c>
      <c r="D30" s="27" t="s">
        <v>81</v>
      </c>
      <c r="E30" s="27" t="s">
        <v>83</v>
      </c>
      <c r="F30" s="27" t="s">
        <v>114</v>
      </c>
      <c r="G30" s="27" t="s">
        <v>84</v>
      </c>
      <c r="H30" s="33">
        <v>59693140.350000001</v>
      </c>
      <c r="I30" s="33">
        <v>20922011.329999998</v>
      </c>
    </row>
    <row r="31" spans="1:9" s="24" customFormat="1" ht="47.25" x14ac:dyDescent="0.25">
      <c r="A31" s="20">
        <v>0</v>
      </c>
      <c r="B31" s="21">
        <v>933</v>
      </c>
      <c r="C31" s="22" t="s">
        <v>187</v>
      </c>
      <c r="D31" s="36" t="s">
        <v>76</v>
      </c>
      <c r="E31" s="36" t="s">
        <v>76</v>
      </c>
      <c r="F31" s="36" t="s">
        <v>7</v>
      </c>
      <c r="G31" s="36" t="s">
        <v>76</v>
      </c>
      <c r="H31" s="23">
        <f>SUMIFS(H32:H1041,$B32:$B1041,$B32)/3</f>
        <v>1583018.8499999999</v>
      </c>
      <c r="I31" s="23">
        <f>SUMIFS(I32:I1041,$B32:$B1041,$B32)/3</f>
        <v>917773.75</v>
      </c>
    </row>
    <row r="32" spans="1:9" s="24" customFormat="1" ht="70.900000000000006" customHeight="1" x14ac:dyDescent="0.25">
      <c r="A32" s="20">
        <v>1</v>
      </c>
      <c r="B32" s="25">
        <v>933</v>
      </c>
      <c r="C32" s="34" t="s">
        <v>20</v>
      </c>
      <c r="D32" s="27" t="s">
        <v>74</v>
      </c>
      <c r="E32" s="27" t="s">
        <v>83</v>
      </c>
      <c r="F32" s="27" t="s">
        <v>7</v>
      </c>
      <c r="G32" s="27" t="s">
        <v>76</v>
      </c>
      <c r="H32" s="28">
        <f>SUMIFS(H33:H1036,$B33:$B1036,$B33,$D33:$D1036,$D33,$E33:$E1036,$E33)/2</f>
        <v>622879.64999999991</v>
      </c>
      <c r="I32" s="28">
        <f>SUMIFS(I33:I1036,$B33:$B1036,$B33,$D33:$D1036,$D33,$E33:$E1036,$E33)/2</f>
        <v>337794.75</v>
      </c>
    </row>
    <row r="33" spans="1:9" s="24" customFormat="1" ht="63" x14ac:dyDescent="0.25">
      <c r="A33" s="20">
        <v>2</v>
      </c>
      <c r="B33" s="25">
        <v>933</v>
      </c>
      <c r="C33" s="30" t="s">
        <v>134</v>
      </c>
      <c r="D33" s="27" t="s">
        <v>74</v>
      </c>
      <c r="E33" s="27" t="s">
        <v>83</v>
      </c>
      <c r="F33" s="27" t="s">
        <v>15</v>
      </c>
      <c r="G33" s="27" t="s">
        <v>76</v>
      </c>
      <c r="H33" s="28">
        <f>SUMIFS(H34:H1036,$B34:$B1036,$B33,$D34:$D1036,$D34,$E34:$E1036,$E34,$F34:$F1036,$F34)</f>
        <v>0</v>
      </c>
      <c r="I33" s="28">
        <f>SUMIFS(I34:I1036,$B34:$B1036,$B33,$D34:$D1036,$D34,$E34:$E1036,$E34,$F34:$F1036,$F34)</f>
        <v>0</v>
      </c>
    </row>
    <row r="34" spans="1:9" s="24" customFormat="1" ht="51.6" customHeight="1" x14ac:dyDescent="0.25">
      <c r="A34" s="20">
        <v>3</v>
      </c>
      <c r="B34" s="25">
        <v>933</v>
      </c>
      <c r="C34" s="34" t="s">
        <v>12</v>
      </c>
      <c r="D34" s="27" t="s">
        <v>74</v>
      </c>
      <c r="E34" s="27" t="s">
        <v>83</v>
      </c>
      <c r="F34" s="27" t="s">
        <v>15</v>
      </c>
      <c r="G34" s="27" t="s">
        <v>78</v>
      </c>
      <c r="H34" s="33">
        <v>0</v>
      </c>
      <c r="I34" s="33">
        <v>0</v>
      </c>
    </row>
    <row r="35" spans="1:9" s="24" customFormat="1" ht="78.75" x14ac:dyDescent="0.25">
      <c r="A35" s="20">
        <v>2</v>
      </c>
      <c r="B35" s="25">
        <v>933</v>
      </c>
      <c r="C35" s="34" t="s">
        <v>9</v>
      </c>
      <c r="D35" s="27" t="s">
        <v>74</v>
      </c>
      <c r="E35" s="27" t="s">
        <v>83</v>
      </c>
      <c r="F35" s="27" t="s">
        <v>113</v>
      </c>
      <c r="G35" s="27" t="s">
        <v>76</v>
      </c>
      <c r="H35" s="28">
        <f>SUMIFS(H36:H1038,$B36:$B1038,$B35,$D36:$D1038,$D36,$E36:$E1038,$E36,$F36:$F1038,$F36)</f>
        <v>622879.64999999991</v>
      </c>
      <c r="I35" s="28">
        <f>SUMIFS(I36:I1038,$B36:$B1038,$B35,$D36:$D1038,$D36,$E36:$E1038,$E36,$F36:$F1038,$F36)</f>
        <v>337794.75</v>
      </c>
    </row>
    <row r="36" spans="1:9" s="24" customFormat="1" ht="35.450000000000003" customHeight="1" x14ac:dyDescent="0.25">
      <c r="A36" s="20">
        <v>3</v>
      </c>
      <c r="B36" s="25">
        <v>933</v>
      </c>
      <c r="C36" s="34" t="s">
        <v>11</v>
      </c>
      <c r="D36" s="27" t="s">
        <v>74</v>
      </c>
      <c r="E36" s="27" t="s">
        <v>83</v>
      </c>
      <c r="F36" s="27" t="s">
        <v>113</v>
      </c>
      <c r="G36" s="27" t="s">
        <v>77</v>
      </c>
      <c r="H36" s="33">
        <v>537541.47</v>
      </c>
      <c r="I36" s="33">
        <v>303181.46999999997</v>
      </c>
    </row>
    <row r="37" spans="1:9" s="24" customFormat="1" ht="47.25" x14ac:dyDescent="0.25">
      <c r="A37" s="20">
        <v>3</v>
      </c>
      <c r="B37" s="25">
        <v>933</v>
      </c>
      <c r="C37" s="34" t="s">
        <v>12</v>
      </c>
      <c r="D37" s="27" t="s">
        <v>74</v>
      </c>
      <c r="E37" s="27" t="s">
        <v>83</v>
      </c>
      <c r="F37" s="27" t="s">
        <v>113</v>
      </c>
      <c r="G37" s="27" t="s">
        <v>78</v>
      </c>
      <c r="H37" s="33">
        <v>84338.18</v>
      </c>
      <c r="I37" s="33">
        <v>34613.279999999999</v>
      </c>
    </row>
    <row r="38" spans="1:9" s="24" customFormat="1" ht="31.5" x14ac:dyDescent="0.25">
      <c r="A38" s="20">
        <v>3</v>
      </c>
      <c r="B38" s="25">
        <v>933</v>
      </c>
      <c r="C38" s="34" t="s">
        <v>13</v>
      </c>
      <c r="D38" s="27" t="s">
        <v>74</v>
      </c>
      <c r="E38" s="27" t="s">
        <v>83</v>
      </c>
      <c r="F38" s="27" t="s">
        <v>113</v>
      </c>
      <c r="G38" s="27" t="s">
        <v>79</v>
      </c>
      <c r="H38" s="33">
        <v>1000</v>
      </c>
      <c r="I38" s="33">
        <v>0</v>
      </c>
    </row>
    <row r="39" spans="1:9" s="24" customFormat="1" ht="63" x14ac:dyDescent="0.25">
      <c r="A39" s="20">
        <v>1</v>
      </c>
      <c r="B39" s="25">
        <v>933</v>
      </c>
      <c r="C39" s="34" t="s">
        <v>8</v>
      </c>
      <c r="D39" s="27" t="s">
        <v>74</v>
      </c>
      <c r="E39" s="27" t="s">
        <v>75</v>
      </c>
      <c r="F39" s="27" t="s">
        <v>7</v>
      </c>
      <c r="G39" s="27" t="s">
        <v>76</v>
      </c>
      <c r="H39" s="28">
        <f>SUMIFS(H40:H1043,$B40:$B1043,$B40,$D40:$D1043,$D40,$E40:$E1043,$E40)/2</f>
        <v>960139.2</v>
      </c>
      <c r="I39" s="28">
        <f>SUMIFS(I40:I1043,$B40:$B1043,$B40,$D40:$D1043,$D40,$E40:$E1043,$E40)/2</f>
        <v>579979</v>
      </c>
    </row>
    <row r="40" spans="1:9" s="24" customFormat="1" ht="63" x14ac:dyDescent="0.25">
      <c r="A40" s="20">
        <v>2</v>
      </c>
      <c r="B40" s="25">
        <v>933</v>
      </c>
      <c r="C40" s="30" t="s">
        <v>134</v>
      </c>
      <c r="D40" s="27" t="s">
        <v>74</v>
      </c>
      <c r="E40" s="27" t="s">
        <v>75</v>
      </c>
      <c r="F40" s="27" t="s">
        <v>15</v>
      </c>
      <c r="G40" s="27" t="s">
        <v>76</v>
      </c>
      <c r="H40" s="28">
        <f>SUMIFS(H41:H1043,$B41:$B1043,$B40,$D41:$D1043,$D41,$E41:$E1043,$E41,$F41:$F1043,$F41)</f>
        <v>0</v>
      </c>
      <c r="I40" s="28">
        <f>SUMIFS(I41:I1043,$B41:$B1043,$B40,$D41:$D1043,$D41,$E41:$E1043,$E41,$F41:$F1043,$F41)</f>
        <v>0</v>
      </c>
    </row>
    <row r="41" spans="1:9" s="24" customFormat="1" ht="51.6" customHeight="1" x14ac:dyDescent="0.25">
      <c r="A41" s="20">
        <v>3</v>
      </c>
      <c r="B41" s="25">
        <v>933</v>
      </c>
      <c r="C41" s="34" t="s">
        <v>12</v>
      </c>
      <c r="D41" s="27" t="s">
        <v>74</v>
      </c>
      <c r="E41" s="27" t="s">
        <v>75</v>
      </c>
      <c r="F41" s="27" t="s">
        <v>15</v>
      </c>
      <c r="G41" s="27" t="s">
        <v>78</v>
      </c>
      <c r="H41" s="33">
        <v>0</v>
      </c>
      <c r="I41" s="33">
        <v>0</v>
      </c>
    </row>
    <row r="42" spans="1:9" s="24" customFormat="1" ht="63" x14ac:dyDescent="0.25">
      <c r="A42" s="20">
        <v>2</v>
      </c>
      <c r="B42" s="25">
        <v>933</v>
      </c>
      <c r="C42" s="30" t="s">
        <v>136</v>
      </c>
      <c r="D42" s="27" t="s">
        <v>74</v>
      </c>
      <c r="E42" s="27" t="s">
        <v>75</v>
      </c>
      <c r="F42" s="27" t="s">
        <v>42</v>
      </c>
      <c r="G42" s="27" t="s">
        <v>76</v>
      </c>
      <c r="H42" s="28">
        <f>SUMIFS(H43:H1045,$B43:$B1045,$B42,$D43:$D1045,$D43,$E43:$E1045,$E43,$F43:$F1045,$F43)</f>
        <v>0</v>
      </c>
      <c r="I42" s="28">
        <f>SUMIFS(I43:I1045,$B43:$B1045,$B42,$D43:$D1045,$D43,$E43:$E1045,$E43,$F43:$F1045,$F43)</f>
        <v>0</v>
      </c>
    </row>
    <row r="43" spans="1:9" s="24" customFormat="1" ht="51.6" customHeight="1" x14ac:dyDescent="0.25">
      <c r="A43" s="20">
        <v>3</v>
      </c>
      <c r="B43" s="25">
        <v>933</v>
      </c>
      <c r="C43" s="34" t="s">
        <v>12</v>
      </c>
      <c r="D43" s="27" t="s">
        <v>74</v>
      </c>
      <c r="E43" s="27" t="s">
        <v>75</v>
      </c>
      <c r="F43" s="27" t="s">
        <v>42</v>
      </c>
      <c r="G43" s="27" t="s">
        <v>78</v>
      </c>
      <c r="H43" s="33">
        <v>0</v>
      </c>
      <c r="I43" s="33">
        <v>0</v>
      </c>
    </row>
    <row r="44" spans="1:9" s="24" customFormat="1" ht="78.75" x14ac:dyDescent="0.25">
      <c r="A44" s="20">
        <v>2</v>
      </c>
      <c r="B44" s="25">
        <v>933</v>
      </c>
      <c r="C44" s="34" t="s">
        <v>9</v>
      </c>
      <c r="D44" s="27" t="s">
        <v>74</v>
      </c>
      <c r="E44" s="27" t="s">
        <v>75</v>
      </c>
      <c r="F44" s="27" t="s">
        <v>113</v>
      </c>
      <c r="G44" s="27" t="s">
        <v>76</v>
      </c>
      <c r="H44" s="28">
        <f>SUMIFS(H45:H1047,$B45:$B1047,$B44,$D45:$D1047,$D45,$E45:$E1047,$E45,$F45:$F1047,$F45)</f>
        <v>960139.2</v>
      </c>
      <c r="I44" s="28">
        <f>SUMIFS(I45:I1047,$B45:$B1047,$B44,$D45:$D1047,$D45,$E45:$E1047,$E45,$F45:$F1047,$F45)</f>
        <v>579979</v>
      </c>
    </row>
    <row r="45" spans="1:9" s="24" customFormat="1" ht="47.25" x14ac:dyDescent="0.25">
      <c r="A45" s="20">
        <v>3</v>
      </c>
      <c r="B45" s="25">
        <v>933</v>
      </c>
      <c r="C45" s="34" t="s">
        <v>11</v>
      </c>
      <c r="D45" s="27" t="s">
        <v>74</v>
      </c>
      <c r="E45" s="27" t="s">
        <v>75</v>
      </c>
      <c r="F45" s="27" t="s">
        <v>113</v>
      </c>
      <c r="G45" s="27" t="s">
        <v>77</v>
      </c>
      <c r="H45" s="33">
        <v>940038</v>
      </c>
      <c r="I45" s="33">
        <v>579979</v>
      </c>
    </row>
    <row r="46" spans="1:9" s="24" customFormat="1" ht="47.25" x14ac:dyDescent="0.25">
      <c r="A46" s="20">
        <v>3</v>
      </c>
      <c r="B46" s="25">
        <v>933</v>
      </c>
      <c r="C46" s="34" t="s">
        <v>12</v>
      </c>
      <c r="D46" s="27" t="s">
        <v>74</v>
      </c>
      <c r="E46" s="27" t="s">
        <v>75</v>
      </c>
      <c r="F46" s="27" t="s">
        <v>113</v>
      </c>
      <c r="G46" s="27" t="s">
        <v>78</v>
      </c>
      <c r="H46" s="33">
        <v>20101.2</v>
      </c>
      <c r="I46" s="33">
        <v>0</v>
      </c>
    </row>
    <row r="47" spans="1:9" s="24" customFormat="1" ht="78.75" x14ac:dyDescent="0.25">
      <c r="A47" s="20">
        <v>0</v>
      </c>
      <c r="B47" s="21">
        <v>935</v>
      </c>
      <c r="C47" s="22" t="s">
        <v>186</v>
      </c>
      <c r="D47" s="36" t="s">
        <v>76</v>
      </c>
      <c r="E47" s="36" t="s">
        <v>76</v>
      </c>
      <c r="F47" s="36" t="s">
        <v>7</v>
      </c>
      <c r="G47" s="36" t="s">
        <v>76</v>
      </c>
      <c r="H47" s="23">
        <f>SUMIFS(H48:H1057,$B48:$B1057,$B48)/3</f>
        <v>38085512.090000004</v>
      </c>
      <c r="I47" s="23">
        <f>SUMIFS(I48:I1057,$B48:$B1057,$B48)/3</f>
        <v>13747236.680000002</v>
      </c>
    </row>
    <row r="48" spans="1:9" s="24" customFormat="1" ht="47.25" x14ac:dyDescent="0.25">
      <c r="A48" s="20">
        <v>1</v>
      </c>
      <c r="B48" s="25">
        <v>935</v>
      </c>
      <c r="C48" s="34" t="s">
        <v>36</v>
      </c>
      <c r="D48" s="27" t="s">
        <v>83</v>
      </c>
      <c r="E48" s="27" t="s">
        <v>81</v>
      </c>
      <c r="F48" s="27"/>
      <c r="G48" s="27"/>
      <c r="H48" s="28">
        <f>SUMIFS(H49:H1052,$B49:$B1052,$B49,$D49:$D1052,$D49,$E49:$E1052,$E49)/2</f>
        <v>400554.39</v>
      </c>
      <c r="I48" s="28">
        <f>SUMIFS(I49:I1052,$B49:$B1052,$B49,$D49:$D1052,$D49,$E49:$E1052,$E49)/2</f>
        <v>152500</v>
      </c>
    </row>
    <row r="49" spans="1:9" s="24" customFormat="1" ht="94.5" x14ac:dyDescent="0.25">
      <c r="A49" s="20">
        <v>2</v>
      </c>
      <c r="B49" s="25">
        <v>935</v>
      </c>
      <c r="C49" s="34" t="s">
        <v>150</v>
      </c>
      <c r="D49" s="27" t="s">
        <v>83</v>
      </c>
      <c r="E49" s="27" t="s">
        <v>81</v>
      </c>
      <c r="F49" s="27" t="s">
        <v>53</v>
      </c>
      <c r="G49" s="27"/>
      <c r="H49" s="28">
        <f>SUMIFS(H50:H1052,$B50:$B1052,$B49,$D50:$D1052,$D50,$E50:$E1052,$E50,$F50:$F1052,$F50)</f>
        <v>400554.39</v>
      </c>
      <c r="I49" s="28">
        <f>SUMIFS(I50:I1052,$B50:$B1052,$B49,$D50:$D1052,$D50,$E50:$E1052,$E50,$F50:$F1052,$F50)</f>
        <v>152500</v>
      </c>
    </row>
    <row r="50" spans="1:9" s="24" customFormat="1" ht="15.75" x14ac:dyDescent="0.25">
      <c r="A50" s="20">
        <v>3</v>
      </c>
      <c r="B50" s="25">
        <v>935</v>
      </c>
      <c r="C50" s="34" t="s">
        <v>46</v>
      </c>
      <c r="D50" s="27" t="s">
        <v>83</v>
      </c>
      <c r="E50" s="27" t="s">
        <v>81</v>
      </c>
      <c r="F50" s="27" t="s">
        <v>53</v>
      </c>
      <c r="G50" s="27" t="s">
        <v>96</v>
      </c>
      <c r="H50" s="33">
        <v>400554.39</v>
      </c>
      <c r="I50" s="33">
        <v>152500</v>
      </c>
    </row>
    <row r="51" spans="1:9" s="24" customFormat="1" ht="15.75" x14ac:dyDescent="0.25">
      <c r="A51" s="20">
        <v>1</v>
      </c>
      <c r="B51" s="25">
        <v>935</v>
      </c>
      <c r="C51" s="34" t="s">
        <v>170</v>
      </c>
      <c r="D51" s="27" t="s">
        <v>86</v>
      </c>
      <c r="E51" s="27" t="s">
        <v>86</v>
      </c>
      <c r="F51" s="27" t="s">
        <v>7</v>
      </c>
      <c r="G51" s="27" t="s">
        <v>76</v>
      </c>
      <c r="H51" s="28">
        <f>SUMIFS(H52:H1055,$B52:$B1055,$B52,$D52:$D1055,$D52,$E52:$E1055,$E52)/2</f>
        <v>6058527.6699999999</v>
      </c>
      <c r="I51" s="28">
        <f>SUMIFS(I52:I1055,$B52:$B1055,$B52,$D52:$D1055,$D52,$E52:$E1055,$E52)/2</f>
        <v>2259934.92</v>
      </c>
    </row>
    <row r="52" spans="1:9" s="24" customFormat="1" ht="31.5" x14ac:dyDescent="0.25">
      <c r="A52" s="20">
        <v>2</v>
      </c>
      <c r="B52" s="25">
        <v>935</v>
      </c>
      <c r="C52" s="34" t="s">
        <v>151</v>
      </c>
      <c r="D52" s="27" t="s">
        <v>86</v>
      </c>
      <c r="E52" s="27" t="s">
        <v>86</v>
      </c>
      <c r="F52" s="27" t="s">
        <v>22</v>
      </c>
      <c r="G52" s="27"/>
      <c r="H52" s="28">
        <f>SUMIFS(H53:H1055,$B53:$B1055,$B52,$D53:$D1055,$D53,$E53:$E1055,$E53,$F53:$F1055,$F53)</f>
        <v>4721986</v>
      </c>
      <c r="I52" s="28">
        <f>SUMIFS(I53:I1055,$B53:$B1055,$B52,$D53:$D1055,$D53,$E53:$E1055,$E53,$F53:$F1055,$F53)</f>
        <v>1473934.92</v>
      </c>
    </row>
    <row r="53" spans="1:9" s="24" customFormat="1" ht="31.5" x14ac:dyDescent="0.25">
      <c r="A53" s="20">
        <v>3</v>
      </c>
      <c r="B53" s="25">
        <v>935</v>
      </c>
      <c r="C53" s="34" t="s">
        <v>23</v>
      </c>
      <c r="D53" s="27" t="s">
        <v>86</v>
      </c>
      <c r="E53" s="27" t="s">
        <v>86</v>
      </c>
      <c r="F53" s="27" t="s">
        <v>22</v>
      </c>
      <c r="G53" s="27" t="s">
        <v>87</v>
      </c>
      <c r="H53" s="33">
        <v>146070</v>
      </c>
      <c r="I53" s="33">
        <v>143599.29</v>
      </c>
    </row>
    <row r="54" spans="1:9" s="24" customFormat="1" ht="47.25" x14ac:dyDescent="0.25">
      <c r="A54" s="20">
        <v>3</v>
      </c>
      <c r="B54" s="25">
        <v>935</v>
      </c>
      <c r="C54" s="34" t="s">
        <v>12</v>
      </c>
      <c r="D54" s="27" t="s">
        <v>86</v>
      </c>
      <c r="E54" s="27" t="s">
        <v>86</v>
      </c>
      <c r="F54" s="27" t="s">
        <v>22</v>
      </c>
      <c r="G54" s="27" t="s">
        <v>78</v>
      </c>
      <c r="H54" s="33">
        <v>50100</v>
      </c>
      <c r="I54" s="33">
        <v>0</v>
      </c>
    </row>
    <row r="55" spans="1:9" s="24" customFormat="1" ht="15.75" x14ac:dyDescent="0.25">
      <c r="A55" s="20">
        <v>3</v>
      </c>
      <c r="B55" s="25">
        <v>935</v>
      </c>
      <c r="C55" s="34" t="s">
        <v>46</v>
      </c>
      <c r="D55" s="27" t="s">
        <v>86</v>
      </c>
      <c r="E55" s="27" t="s">
        <v>86</v>
      </c>
      <c r="F55" s="27" t="s">
        <v>22</v>
      </c>
      <c r="G55" s="27" t="s">
        <v>96</v>
      </c>
      <c r="H55" s="33">
        <v>4525816</v>
      </c>
      <c r="I55" s="33">
        <v>1330335.6299999999</v>
      </c>
    </row>
    <row r="56" spans="1:9" s="24" customFormat="1" ht="47.25" x14ac:dyDescent="0.25">
      <c r="A56" s="20">
        <v>2</v>
      </c>
      <c r="B56" s="25">
        <v>935</v>
      </c>
      <c r="C56" s="37" t="s">
        <v>152</v>
      </c>
      <c r="D56" s="27" t="s">
        <v>86</v>
      </c>
      <c r="E56" s="27" t="s">
        <v>86</v>
      </c>
      <c r="F56" s="27" t="s">
        <v>68</v>
      </c>
      <c r="G56" s="27"/>
      <c r="H56" s="28">
        <f>SUMIFS(H57:H1059,$B57:$B1059,$B56,$D57:$D1059,$D57,$E57:$E1059,$E57,$F57:$F1059,$F57)</f>
        <v>1336541.67</v>
      </c>
      <c r="I56" s="28">
        <f>SUMIFS(I57:I1059,$B57:$B1059,$B56,$D57:$D1059,$D57,$E57:$E1059,$E57,$F57:$F1059,$F57)</f>
        <v>786000</v>
      </c>
    </row>
    <row r="57" spans="1:9" s="24" customFormat="1" ht="15.75" x14ac:dyDescent="0.25">
      <c r="A57" s="20">
        <v>3</v>
      </c>
      <c r="B57" s="25">
        <v>935</v>
      </c>
      <c r="C57" s="34" t="s">
        <v>46</v>
      </c>
      <c r="D57" s="27" t="s">
        <v>86</v>
      </c>
      <c r="E57" s="27" t="s">
        <v>86</v>
      </c>
      <c r="F57" s="27" t="s">
        <v>68</v>
      </c>
      <c r="G57" s="27" t="s">
        <v>96</v>
      </c>
      <c r="H57" s="33">
        <v>1336541.67</v>
      </c>
      <c r="I57" s="33">
        <v>786000</v>
      </c>
    </row>
    <row r="58" spans="1:9" s="24" customFormat="1" ht="15.75" x14ac:dyDescent="0.25">
      <c r="A58" s="20">
        <v>1</v>
      </c>
      <c r="B58" s="25">
        <v>935</v>
      </c>
      <c r="C58" s="34" t="s">
        <v>24</v>
      </c>
      <c r="D58" s="27" t="s">
        <v>88</v>
      </c>
      <c r="E58" s="27" t="s">
        <v>74</v>
      </c>
      <c r="F58" s="27" t="s">
        <v>7</v>
      </c>
      <c r="G58" s="27" t="s">
        <v>76</v>
      </c>
      <c r="H58" s="28">
        <f>SUMIFS(H59:H1062,$B59:$B1062,$B59,$D59:$D1062,$D59,$E59:$E1062,$E59)/2</f>
        <v>28175599.030000001</v>
      </c>
      <c r="I58" s="28">
        <f>SUMIFS(I59:I1062,$B59:$B1062,$B59,$D59:$D1062,$D59,$E59:$E1062,$E59)/2</f>
        <v>9867047.7600000016</v>
      </c>
    </row>
    <row r="59" spans="1:9" s="24" customFormat="1" ht="39" customHeight="1" x14ac:dyDescent="0.25">
      <c r="A59" s="20">
        <v>2</v>
      </c>
      <c r="B59" s="25">
        <v>935</v>
      </c>
      <c r="C59" s="34" t="s">
        <v>182</v>
      </c>
      <c r="D59" s="27" t="s">
        <v>88</v>
      </c>
      <c r="E59" s="27" t="s">
        <v>74</v>
      </c>
      <c r="F59" s="27" t="s">
        <v>25</v>
      </c>
      <c r="G59" s="27"/>
      <c r="H59" s="28">
        <f>SUMIFS(H60:H1062,$B60:$B1062,$B59,$D60:$D1062,$D60,$E60:$E1062,$E60,$F60:$F1062,$F60)</f>
        <v>22630181.920000002</v>
      </c>
      <c r="I59" s="28">
        <f>SUMIFS(I60:I1062,$B60:$B1062,$B59,$D60:$D1062,$D60,$E60:$E1062,$E60,$F60:$F1062,$F60)</f>
        <v>7939196.1600000001</v>
      </c>
    </row>
    <row r="60" spans="1:9" s="24" customFormat="1" ht="31.5" x14ac:dyDescent="0.25">
      <c r="A60" s="20">
        <v>3</v>
      </c>
      <c r="B60" s="25">
        <v>935</v>
      </c>
      <c r="C60" s="34" t="s">
        <v>23</v>
      </c>
      <c r="D60" s="27" t="s">
        <v>88</v>
      </c>
      <c r="E60" s="27" t="s">
        <v>74</v>
      </c>
      <c r="F60" s="27" t="s">
        <v>25</v>
      </c>
      <c r="G60" s="27" t="s">
        <v>87</v>
      </c>
      <c r="H60" s="33">
        <v>19084506.84</v>
      </c>
      <c r="I60" s="33">
        <v>6583063.6399999997</v>
      </c>
    </row>
    <row r="61" spans="1:9" s="24" customFormat="1" ht="47.25" x14ac:dyDescent="0.25">
      <c r="A61" s="20">
        <v>3</v>
      </c>
      <c r="B61" s="25">
        <v>935</v>
      </c>
      <c r="C61" s="34" t="s">
        <v>12</v>
      </c>
      <c r="D61" s="27" t="s">
        <v>88</v>
      </c>
      <c r="E61" s="27" t="s">
        <v>74</v>
      </c>
      <c r="F61" s="27" t="s">
        <v>25</v>
      </c>
      <c r="G61" s="27" t="s">
        <v>78</v>
      </c>
      <c r="H61" s="33">
        <v>3525402.08</v>
      </c>
      <c r="I61" s="33">
        <v>1356132.52</v>
      </c>
    </row>
    <row r="62" spans="1:9" s="24" customFormat="1" ht="15.75" x14ac:dyDescent="0.25">
      <c r="A62" s="20">
        <v>3</v>
      </c>
      <c r="B62" s="25">
        <v>935</v>
      </c>
      <c r="C62" s="34" t="s">
        <v>46</v>
      </c>
      <c r="D62" s="27" t="s">
        <v>88</v>
      </c>
      <c r="E62" s="27" t="s">
        <v>74</v>
      </c>
      <c r="F62" s="27" t="s">
        <v>25</v>
      </c>
      <c r="G62" s="27" t="s">
        <v>96</v>
      </c>
      <c r="H62" s="33">
        <v>0</v>
      </c>
      <c r="I62" s="33">
        <v>0</v>
      </c>
    </row>
    <row r="63" spans="1:9" s="24" customFormat="1" ht="31.5" x14ac:dyDescent="0.25">
      <c r="A63" s="20">
        <v>3</v>
      </c>
      <c r="B63" s="25">
        <v>935</v>
      </c>
      <c r="C63" s="34" t="s">
        <v>13</v>
      </c>
      <c r="D63" s="27" t="s">
        <v>88</v>
      </c>
      <c r="E63" s="27" t="s">
        <v>74</v>
      </c>
      <c r="F63" s="27" t="s">
        <v>25</v>
      </c>
      <c r="G63" s="27" t="s">
        <v>79</v>
      </c>
      <c r="H63" s="33">
        <v>20273</v>
      </c>
      <c r="I63" s="33">
        <v>0</v>
      </c>
    </row>
    <row r="64" spans="1:9" s="24" customFormat="1" ht="47.25" x14ac:dyDescent="0.25">
      <c r="A64" s="20">
        <v>2</v>
      </c>
      <c r="B64" s="25">
        <v>935</v>
      </c>
      <c r="C64" s="34" t="s">
        <v>183</v>
      </c>
      <c r="D64" s="27" t="s">
        <v>88</v>
      </c>
      <c r="E64" s="27" t="s">
        <v>74</v>
      </c>
      <c r="F64" s="27" t="s">
        <v>26</v>
      </c>
      <c r="G64" s="27"/>
      <c r="H64" s="28">
        <f>SUMIFS(H65:H1067,$B65:$B1067,$B64,$D65:$D1067,$D65,$E65:$E1067,$E65,$F65:$F1067,$F65)</f>
        <v>5545417.1099999994</v>
      </c>
      <c r="I64" s="28">
        <f>SUMIFS(I65:I1067,$B65:$B1067,$B64,$D65:$D1067,$D65,$E65:$E1067,$E65,$F65:$F1067,$F65)</f>
        <v>1927851.6</v>
      </c>
    </row>
    <row r="65" spans="1:9" s="24" customFormat="1" ht="31.5" x14ac:dyDescent="0.25">
      <c r="A65" s="20">
        <v>3</v>
      </c>
      <c r="B65" s="25">
        <v>935</v>
      </c>
      <c r="C65" s="34" t="s">
        <v>23</v>
      </c>
      <c r="D65" s="27" t="s">
        <v>88</v>
      </c>
      <c r="E65" s="27" t="s">
        <v>74</v>
      </c>
      <c r="F65" s="27" t="s">
        <v>26</v>
      </c>
      <c r="G65" s="27" t="s">
        <v>87</v>
      </c>
      <c r="H65" s="33">
        <v>5096358.68</v>
      </c>
      <c r="I65" s="33">
        <v>1799277.26</v>
      </c>
    </row>
    <row r="66" spans="1:9" s="24" customFormat="1" ht="47.25" x14ac:dyDescent="0.25">
      <c r="A66" s="20">
        <v>3</v>
      </c>
      <c r="B66" s="25">
        <v>935</v>
      </c>
      <c r="C66" s="34" t="s">
        <v>12</v>
      </c>
      <c r="D66" s="27" t="s">
        <v>88</v>
      </c>
      <c r="E66" s="27" t="s">
        <v>74</v>
      </c>
      <c r="F66" s="27" t="s">
        <v>26</v>
      </c>
      <c r="G66" s="27" t="s">
        <v>78</v>
      </c>
      <c r="H66" s="33">
        <v>449058.43</v>
      </c>
      <c r="I66" s="33">
        <v>128574.34</v>
      </c>
    </row>
    <row r="67" spans="1:9" s="24" customFormat="1" ht="31.5" x14ac:dyDescent="0.25">
      <c r="A67" s="20">
        <v>1</v>
      </c>
      <c r="B67" s="25">
        <v>935</v>
      </c>
      <c r="C67" s="34" t="s">
        <v>27</v>
      </c>
      <c r="D67" s="27" t="s">
        <v>89</v>
      </c>
      <c r="E67" s="27" t="s">
        <v>75</v>
      </c>
      <c r="F67" s="27"/>
      <c r="G67" s="27"/>
      <c r="H67" s="28">
        <f>SUMIFS(H68:H1071,$B68:$B1071,$B68,$D68:$D1071,$D68,$E68:$E1071,$E68)/2</f>
        <v>750000</v>
      </c>
      <c r="I67" s="28">
        <f>SUMIFS(I68:I1071,$B68:$B1071,$B68,$D68:$D1071,$D68,$E68:$E1071,$E68)/2</f>
        <v>690000</v>
      </c>
    </row>
    <row r="68" spans="1:9" s="24" customFormat="1" ht="78.75" x14ac:dyDescent="0.25">
      <c r="A68" s="20">
        <v>2</v>
      </c>
      <c r="B68" s="25">
        <v>935</v>
      </c>
      <c r="C68" s="34" t="s">
        <v>132</v>
      </c>
      <c r="D68" s="27" t="s">
        <v>89</v>
      </c>
      <c r="E68" s="27" t="s">
        <v>75</v>
      </c>
      <c r="F68" s="27" t="s">
        <v>28</v>
      </c>
      <c r="G68" s="27"/>
      <c r="H68" s="28">
        <f>SUMIFS(H69:H1071,$B69:$B1071,$B68,$D69:$D1071,$D69,$E69:$E1071,$E69,$F69:$F1071,$F69)</f>
        <v>60000</v>
      </c>
      <c r="I68" s="28">
        <f>SUMIFS(I69:I1071,$B69:$B1071,$B68,$D69:$D1071,$D69,$E69:$E1071,$E69,$F69:$F1071,$F69)</f>
        <v>0</v>
      </c>
    </row>
    <row r="69" spans="1:9" s="24" customFormat="1" ht="47.25" x14ac:dyDescent="0.25">
      <c r="A69" s="20">
        <v>3</v>
      </c>
      <c r="B69" s="25">
        <v>935</v>
      </c>
      <c r="C69" s="34" t="s">
        <v>12</v>
      </c>
      <c r="D69" s="27" t="s">
        <v>89</v>
      </c>
      <c r="E69" s="27" t="s">
        <v>75</v>
      </c>
      <c r="F69" s="27" t="s">
        <v>28</v>
      </c>
      <c r="G69" s="27" t="s">
        <v>78</v>
      </c>
      <c r="H69" s="33">
        <v>60000</v>
      </c>
      <c r="I69" s="33">
        <v>0</v>
      </c>
    </row>
    <row r="70" spans="1:9" s="24" customFormat="1" ht="15.75" x14ac:dyDescent="0.25">
      <c r="A70" s="20">
        <v>3</v>
      </c>
      <c r="B70" s="25">
        <v>935</v>
      </c>
      <c r="C70" s="34" t="s">
        <v>46</v>
      </c>
      <c r="D70" s="27" t="s">
        <v>89</v>
      </c>
      <c r="E70" s="27" t="s">
        <v>75</v>
      </c>
      <c r="F70" s="27" t="s">
        <v>28</v>
      </c>
      <c r="G70" s="27" t="s">
        <v>96</v>
      </c>
      <c r="H70" s="33">
        <v>0</v>
      </c>
      <c r="I70" s="33">
        <v>0</v>
      </c>
    </row>
    <row r="71" spans="1:9" s="24" customFormat="1" ht="94.5" x14ac:dyDescent="0.25">
      <c r="A71" s="20">
        <v>2</v>
      </c>
      <c r="B71" s="25">
        <v>935</v>
      </c>
      <c r="C71" s="34" t="s">
        <v>153</v>
      </c>
      <c r="D71" s="27" t="s">
        <v>89</v>
      </c>
      <c r="E71" s="27" t="s">
        <v>75</v>
      </c>
      <c r="F71" s="27" t="s">
        <v>29</v>
      </c>
      <c r="G71" s="27"/>
      <c r="H71" s="28">
        <f>SUMIFS(H72:H1074,$B72:$B1074,$B71,$D72:$D1074,$D72,$E72:$E1074,$E72,$F72:$F1074,$F72)</f>
        <v>690000</v>
      </c>
      <c r="I71" s="28">
        <f>SUMIFS(I72:I1074,$B72:$B1074,$B71,$D72:$D1074,$D72,$E72:$E1074,$E72,$F72:$F1074,$F72)</f>
        <v>690000</v>
      </c>
    </row>
    <row r="72" spans="1:9" s="24" customFormat="1" ht="94.5" x14ac:dyDescent="0.25">
      <c r="A72" s="20">
        <v>3</v>
      </c>
      <c r="B72" s="25">
        <v>935</v>
      </c>
      <c r="C72" s="34" t="s">
        <v>202</v>
      </c>
      <c r="D72" s="27" t="s">
        <v>89</v>
      </c>
      <c r="E72" s="27" t="s">
        <v>75</v>
      </c>
      <c r="F72" s="27" t="s">
        <v>29</v>
      </c>
      <c r="G72" s="27" t="s">
        <v>99</v>
      </c>
      <c r="H72" s="33">
        <v>690000</v>
      </c>
      <c r="I72" s="33">
        <v>690000</v>
      </c>
    </row>
    <row r="73" spans="1:9" s="24" customFormat="1" ht="15.75" x14ac:dyDescent="0.25">
      <c r="A73" s="20">
        <v>1</v>
      </c>
      <c r="B73" s="25">
        <v>935</v>
      </c>
      <c r="C73" s="34" t="s">
        <v>30</v>
      </c>
      <c r="D73" s="27" t="s">
        <v>90</v>
      </c>
      <c r="E73" s="27" t="s">
        <v>74</v>
      </c>
      <c r="F73" s="27" t="s">
        <v>7</v>
      </c>
      <c r="G73" s="27" t="s">
        <v>76</v>
      </c>
      <c r="H73" s="28">
        <f>SUMIFS(H74:H1077,$B74:$B1077,$B74,$D74:$D1077,$D74,$E74:$E1077,$E74)/2</f>
        <v>2700831</v>
      </c>
      <c r="I73" s="28">
        <f>SUMIFS(I74:I1077,$B74:$B1077,$B74,$D74:$D1077,$D74,$E74:$E1077,$E74)/2</f>
        <v>777754</v>
      </c>
    </row>
    <row r="74" spans="1:9" s="24" customFormat="1" ht="47.25" x14ac:dyDescent="0.25">
      <c r="A74" s="20">
        <v>2</v>
      </c>
      <c r="B74" s="25">
        <v>935</v>
      </c>
      <c r="C74" s="34" t="s">
        <v>189</v>
      </c>
      <c r="D74" s="27" t="s">
        <v>90</v>
      </c>
      <c r="E74" s="27" t="s">
        <v>74</v>
      </c>
      <c r="F74" s="27" t="s">
        <v>31</v>
      </c>
      <c r="G74" s="27"/>
      <c r="H74" s="28">
        <f>SUMIFS(H75:H1077,$B75:$B1077,$B74,$D75:$D1077,$D75,$E75:$E1077,$E75,$F75:$F1077,$F75)</f>
        <v>2690831</v>
      </c>
      <c r="I74" s="28">
        <f>SUMIFS(I75:I1077,$B75:$B1077,$B74,$D75:$D1077,$D75,$E75:$E1077,$E75,$F75:$F1077,$F75)</f>
        <v>777754</v>
      </c>
    </row>
    <row r="75" spans="1:9" s="24" customFormat="1" ht="31.5" x14ac:dyDescent="0.25">
      <c r="A75" s="20">
        <v>3</v>
      </c>
      <c r="B75" s="25">
        <v>935</v>
      </c>
      <c r="C75" s="34" t="s">
        <v>23</v>
      </c>
      <c r="D75" s="27" t="s">
        <v>90</v>
      </c>
      <c r="E75" s="27" t="s">
        <v>74</v>
      </c>
      <c r="F75" s="27" t="s">
        <v>31</v>
      </c>
      <c r="G75" s="27" t="s">
        <v>87</v>
      </c>
      <c r="H75" s="33">
        <v>0</v>
      </c>
      <c r="I75" s="38">
        <v>0</v>
      </c>
    </row>
    <row r="76" spans="1:9" s="24" customFormat="1" ht="15.75" x14ac:dyDescent="0.25">
      <c r="A76" s="20">
        <v>3</v>
      </c>
      <c r="B76" s="25">
        <v>935</v>
      </c>
      <c r="C76" s="34" t="s">
        <v>46</v>
      </c>
      <c r="D76" s="27" t="s">
        <v>90</v>
      </c>
      <c r="E76" s="27" t="s">
        <v>74</v>
      </c>
      <c r="F76" s="27" t="s">
        <v>31</v>
      </c>
      <c r="G76" s="27" t="s">
        <v>96</v>
      </c>
      <c r="H76" s="33">
        <v>2690831</v>
      </c>
      <c r="I76" s="33">
        <v>777754</v>
      </c>
    </row>
    <row r="77" spans="1:9" s="24" customFormat="1" ht="47.25" x14ac:dyDescent="0.25">
      <c r="A77" s="20">
        <v>2</v>
      </c>
      <c r="B77" s="25">
        <v>935</v>
      </c>
      <c r="C77" s="34" t="s">
        <v>195</v>
      </c>
      <c r="D77" s="27" t="s">
        <v>90</v>
      </c>
      <c r="E77" s="27" t="s">
        <v>74</v>
      </c>
      <c r="F77" s="27" t="s">
        <v>194</v>
      </c>
      <c r="G77" s="27"/>
      <c r="H77" s="28">
        <f>SUMIFS(H78:H1081,$B78:$B1081,$B77,$D78:$D1081,$D78,$E78:$E1081,$E78,$F78:$F1081,$F78)</f>
        <v>10000</v>
      </c>
      <c r="I77" s="28">
        <f>SUMIFS(I78:I1081,$B78:$B1081,$B77,$D78:$D1081,$D78,$E78:$E1081,$E78,$F78:$F1081,$F78)</f>
        <v>0</v>
      </c>
    </row>
    <row r="78" spans="1:9" s="24" customFormat="1" ht="15.75" x14ac:dyDescent="0.25">
      <c r="A78" s="20">
        <v>3</v>
      </c>
      <c r="B78" s="25">
        <v>935</v>
      </c>
      <c r="C78" s="34" t="s">
        <v>46</v>
      </c>
      <c r="D78" s="27" t="s">
        <v>90</v>
      </c>
      <c r="E78" s="27" t="s">
        <v>74</v>
      </c>
      <c r="F78" s="27" t="s">
        <v>194</v>
      </c>
      <c r="G78" s="27" t="s">
        <v>96</v>
      </c>
      <c r="H78" s="33">
        <v>10000</v>
      </c>
      <c r="I78" s="33">
        <v>0</v>
      </c>
    </row>
    <row r="79" spans="1:9" s="24" customFormat="1" ht="78" customHeight="1" x14ac:dyDescent="0.25">
      <c r="A79" s="20">
        <v>0</v>
      </c>
      <c r="B79" s="21">
        <v>943</v>
      </c>
      <c r="C79" s="22" t="s">
        <v>185</v>
      </c>
      <c r="D79" s="36"/>
      <c r="E79" s="36"/>
      <c r="F79" s="36"/>
      <c r="G79" s="36"/>
      <c r="H79" s="23">
        <f>SUMIFS(H80:H1087,$B80:$B1087,$B80)/3</f>
        <v>8479662.1600000001</v>
      </c>
      <c r="I79" s="23">
        <f>SUMIFS(I80:I1087,$B80:$B1087,$B80)/3</f>
        <v>4398731.2899999991</v>
      </c>
    </row>
    <row r="80" spans="1:9" s="24" customFormat="1" ht="15.75" x14ac:dyDescent="0.25">
      <c r="A80" s="20">
        <v>1</v>
      </c>
      <c r="B80" s="25">
        <v>943</v>
      </c>
      <c r="C80" s="34" t="s">
        <v>171</v>
      </c>
      <c r="D80" s="27" t="s">
        <v>89</v>
      </c>
      <c r="E80" s="27" t="s">
        <v>91</v>
      </c>
      <c r="F80" s="27" t="s">
        <v>7</v>
      </c>
      <c r="G80" s="27" t="s">
        <v>76</v>
      </c>
      <c r="H80" s="28">
        <f>SUMIFS(H81:H1082,$B81:$B1082,$B81,$D81:$D1082,$D81,$E81:$E1082,$E81)/2</f>
        <v>6261039.1600000001</v>
      </c>
      <c r="I80" s="28">
        <f>SUMIFS(I81:I1082,$B81:$B1082,$B81,$D81:$D1082,$D81,$E81:$E1082,$E81)/2</f>
        <v>3341000</v>
      </c>
    </row>
    <row r="81" spans="1:9" s="24" customFormat="1" ht="63" x14ac:dyDescent="0.25">
      <c r="A81" s="20">
        <v>2</v>
      </c>
      <c r="B81" s="25">
        <v>943</v>
      </c>
      <c r="C81" s="34" t="s">
        <v>115</v>
      </c>
      <c r="D81" s="27" t="s">
        <v>89</v>
      </c>
      <c r="E81" s="27" t="s">
        <v>91</v>
      </c>
      <c r="F81" s="27" t="s">
        <v>10</v>
      </c>
      <c r="G81" s="27"/>
      <c r="H81" s="28">
        <f>SUMIFS(H82:H1082,$B82:$B1082,$B81,$D82:$D1082,$D82,$E82:$E1082,$E82,$F82:$F1082,$F82)</f>
        <v>6261039.1600000001</v>
      </c>
      <c r="I81" s="28">
        <f>SUMIFS(I82:I1082,$B82:$B1082,$B81,$D82:$D1082,$D82,$E82:$E1082,$E82,$F82:$F1082,$F82)</f>
        <v>3341000</v>
      </c>
    </row>
    <row r="82" spans="1:9" s="24" customFormat="1" ht="33.6" customHeight="1" x14ac:dyDescent="0.25">
      <c r="A82" s="20">
        <v>3</v>
      </c>
      <c r="B82" s="25">
        <v>943</v>
      </c>
      <c r="C82" s="34" t="s">
        <v>21</v>
      </c>
      <c r="D82" s="27" t="s">
        <v>89</v>
      </c>
      <c r="E82" s="27" t="s">
        <v>91</v>
      </c>
      <c r="F82" s="27" t="s">
        <v>10</v>
      </c>
      <c r="G82" s="27" t="s">
        <v>85</v>
      </c>
      <c r="H82" s="33">
        <v>6261039.1600000001</v>
      </c>
      <c r="I82" s="33">
        <v>3341000</v>
      </c>
    </row>
    <row r="83" spans="1:9" s="24" customFormat="1" ht="31.5" x14ac:dyDescent="0.25">
      <c r="A83" s="20">
        <v>1</v>
      </c>
      <c r="B83" s="25">
        <v>943</v>
      </c>
      <c r="C83" s="34" t="s">
        <v>27</v>
      </c>
      <c r="D83" s="27" t="s">
        <v>89</v>
      </c>
      <c r="E83" s="27" t="s">
        <v>75</v>
      </c>
      <c r="F83" s="27"/>
      <c r="G83" s="27"/>
      <c r="H83" s="28">
        <f>SUMIFS(H84:H1085,$B84:$B1085,$B84,$D84:$D1085,$D84,$E84:$E1085,$E84)/2</f>
        <v>2218623</v>
      </c>
      <c r="I83" s="28">
        <f>SUMIFS(I84:I1085,$B84:$B1085,$B84,$D84:$D1085,$D84,$E84:$E1085,$E84)/2</f>
        <v>1057731.29</v>
      </c>
    </row>
    <row r="84" spans="1:9" s="24" customFormat="1" ht="63" x14ac:dyDescent="0.25">
      <c r="A84" s="20">
        <v>2</v>
      </c>
      <c r="B84" s="25">
        <v>943</v>
      </c>
      <c r="C84" s="34" t="s">
        <v>115</v>
      </c>
      <c r="D84" s="27" t="s">
        <v>89</v>
      </c>
      <c r="E84" s="27" t="s">
        <v>75</v>
      </c>
      <c r="F84" s="27" t="s">
        <v>10</v>
      </c>
      <c r="G84" s="27"/>
      <c r="H84" s="28">
        <f>SUMIFS(H85:H1085,$B85:$B1085,$B84,$D85:$D1085,$D85,$E85:$E1085,$E85,$F85:$F1085,$F85)</f>
        <v>2218623</v>
      </c>
      <c r="I84" s="28">
        <f>SUMIFS(I85:I1085,$B85:$B1085,$B84,$D85:$D1085,$D85,$E85:$E1085,$E85,$F85:$F1085,$F85)</f>
        <v>1057731.29</v>
      </c>
    </row>
    <row r="85" spans="1:9" s="24" customFormat="1" ht="31.5" x14ac:dyDescent="0.25">
      <c r="A85" s="20">
        <v>3</v>
      </c>
      <c r="B85" s="25">
        <v>943</v>
      </c>
      <c r="C85" s="34" t="s">
        <v>23</v>
      </c>
      <c r="D85" s="27" t="s">
        <v>89</v>
      </c>
      <c r="E85" s="27" t="s">
        <v>75</v>
      </c>
      <c r="F85" s="27" t="s">
        <v>10</v>
      </c>
      <c r="G85" s="27" t="s">
        <v>87</v>
      </c>
      <c r="H85" s="33">
        <v>1953970</v>
      </c>
      <c r="I85" s="33">
        <v>1008763.25</v>
      </c>
    </row>
    <row r="86" spans="1:9" s="24" customFormat="1" ht="47.25" x14ac:dyDescent="0.25">
      <c r="A86" s="20">
        <v>3</v>
      </c>
      <c r="B86" s="25">
        <v>943</v>
      </c>
      <c r="C86" s="34" t="s">
        <v>12</v>
      </c>
      <c r="D86" s="27" t="s">
        <v>89</v>
      </c>
      <c r="E86" s="27" t="s">
        <v>75</v>
      </c>
      <c r="F86" s="27" t="s">
        <v>10</v>
      </c>
      <c r="G86" s="27" t="s">
        <v>78</v>
      </c>
      <c r="H86" s="33">
        <v>264653</v>
      </c>
      <c r="I86" s="33">
        <v>48968.04</v>
      </c>
    </row>
    <row r="87" spans="1:9" s="24" customFormat="1" ht="31.5" x14ac:dyDescent="0.25">
      <c r="A87" s="20">
        <v>3</v>
      </c>
      <c r="B87" s="25">
        <v>943</v>
      </c>
      <c r="C87" s="34" t="s">
        <v>13</v>
      </c>
      <c r="D87" s="27" t="s">
        <v>89</v>
      </c>
      <c r="E87" s="27" t="s">
        <v>75</v>
      </c>
      <c r="F87" s="27" t="s">
        <v>10</v>
      </c>
      <c r="G87" s="27" t="s">
        <v>79</v>
      </c>
      <c r="H87" s="33">
        <v>0</v>
      </c>
      <c r="I87" s="33">
        <v>0</v>
      </c>
    </row>
    <row r="88" spans="1:9" s="24" customFormat="1" ht="63" x14ac:dyDescent="0.25">
      <c r="A88" s="20">
        <v>0</v>
      </c>
      <c r="B88" s="21">
        <v>950</v>
      </c>
      <c r="C88" s="22" t="s">
        <v>184</v>
      </c>
      <c r="D88" s="36"/>
      <c r="E88" s="36"/>
      <c r="F88" s="36"/>
      <c r="G88" s="36"/>
      <c r="H88" s="23">
        <f>SUMIFS(H89:H1096,$B89:$B1096,$B89)/3</f>
        <v>98888489.790000007</v>
      </c>
      <c r="I88" s="23">
        <f>SUMIFS(I89:I1096,$B89:$B1096,$B89)/3</f>
        <v>11036148.139999999</v>
      </c>
    </row>
    <row r="89" spans="1:9" s="24" customFormat="1" ht="94.5" x14ac:dyDescent="0.25">
      <c r="A89" s="20">
        <v>1</v>
      </c>
      <c r="B89" s="25">
        <v>950</v>
      </c>
      <c r="C89" s="34" t="s">
        <v>34</v>
      </c>
      <c r="D89" s="27" t="s">
        <v>74</v>
      </c>
      <c r="E89" s="27" t="s">
        <v>91</v>
      </c>
      <c r="F89" s="27" t="s">
        <v>7</v>
      </c>
      <c r="G89" s="27" t="s">
        <v>76</v>
      </c>
      <c r="H89" s="28">
        <f>SUMIFS(H90:H1091,$B90:$B1091,$B90,$D90:$D1091,$D90,$E90:$E1091,$E90)/2</f>
        <v>4482485.51</v>
      </c>
      <c r="I89" s="28">
        <f>SUMIFS(I90:I1091,$B90:$B1091,$B90,$D90:$D1091,$D90,$E90:$E1091,$E90)/2</f>
        <v>2453940.62</v>
      </c>
    </row>
    <row r="90" spans="1:9" s="24" customFormat="1" ht="63" x14ac:dyDescent="0.25">
      <c r="A90" s="20">
        <v>2</v>
      </c>
      <c r="B90" s="25">
        <v>950</v>
      </c>
      <c r="C90" s="30" t="s">
        <v>134</v>
      </c>
      <c r="D90" s="27" t="s">
        <v>74</v>
      </c>
      <c r="E90" s="27" t="s">
        <v>91</v>
      </c>
      <c r="F90" s="27" t="s">
        <v>15</v>
      </c>
      <c r="G90" s="27" t="s">
        <v>76</v>
      </c>
      <c r="H90" s="28">
        <f>SUMIFS(H91:H1091,$B91:$B1091,$B90,$D91:$D1091,$D91,$E91:$E1091,$E91,$F91:$F1091,$F91)</f>
        <v>59000</v>
      </c>
      <c r="I90" s="28">
        <f>SUMIFS(I91:I1091,$B91:$B1091,$B90,$D91:$D1091,$D91,$E91:$E1091,$E91,$F91:$F1091,$F91)</f>
        <v>0</v>
      </c>
    </row>
    <row r="91" spans="1:9" s="24" customFormat="1" ht="47.25" x14ac:dyDescent="0.25">
      <c r="A91" s="20">
        <v>3</v>
      </c>
      <c r="B91" s="25">
        <v>950</v>
      </c>
      <c r="C91" s="34" t="s">
        <v>12</v>
      </c>
      <c r="D91" s="27" t="s">
        <v>74</v>
      </c>
      <c r="E91" s="27" t="s">
        <v>91</v>
      </c>
      <c r="F91" s="27" t="s">
        <v>15</v>
      </c>
      <c r="G91" s="27" t="s">
        <v>78</v>
      </c>
      <c r="H91" s="33">
        <v>59000</v>
      </c>
      <c r="I91" s="33">
        <v>0</v>
      </c>
    </row>
    <row r="92" spans="1:9" s="24" customFormat="1" ht="63" x14ac:dyDescent="0.25">
      <c r="A92" s="20">
        <v>2</v>
      </c>
      <c r="B92" s="25">
        <v>950</v>
      </c>
      <c r="C92" s="30" t="s">
        <v>136</v>
      </c>
      <c r="D92" s="27" t="s">
        <v>74</v>
      </c>
      <c r="E92" s="27" t="s">
        <v>91</v>
      </c>
      <c r="F92" s="27" t="s">
        <v>42</v>
      </c>
      <c r="G92" s="27" t="s">
        <v>76</v>
      </c>
      <c r="H92" s="28">
        <f>SUMIFS(H93:H1093,$B93:$B1093,$B92,$D93:$D1093,$D93,$E93:$E1093,$E93,$F93:$F1093,$F93)</f>
        <v>0</v>
      </c>
      <c r="I92" s="28">
        <f>SUMIFS(I93:I1093,$B93:$B1093,$B92,$D93:$D1093,$D93,$E93:$E1093,$E93,$F93:$F1093,$F93)</f>
        <v>0</v>
      </c>
    </row>
    <row r="93" spans="1:9" s="24" customFormat="1" ht="47.25" x14ac:dyDescent="0.25">
      <c r="A93" s="20">
        <v>3</v>
      </c>
      <c r="B93" s="25">
        <v>950</v>
      </c>
      <c r="C93" s="34" t="s">
        <v>12</v>
      </c>
      <c r="D93" s="27" t="s">
        <v>74</v>
      </c>
      <c r="E93" s="27" t="s">
        <v>91</v>
      </c>
      <c r="F93" s="27" t="s">
        <v>42</v>
      </c>
      <c r="G93" s="27" t="s">
        <v>78</v>
      </c>
      <c r="H93" s="33">
        <v>0</v>
      </c>
      <c r="I93" s="33">
        <v>0</v>
      </c>
    </row>
    <row r="94" spans="1:9" s="24" customFormat="1" ht="78.75" x14ac:dyDescent="0.25">
      <c r="A94" s="20">
        <v>2</v>
      </c>
      <c r="B94" s="25">
        <v>950</v>
      </c>
      <c r="C94" s="34" t="s">
        <v>9</v>
      </c>
      <c r="D94" s="27" t="s">
        <v>74</v>
      </c>
      <c r="E94" s="27" t="s">
        <v>91</v>
      </c>
      <c r="F94" s="27" t="s">
        <v>113</v>
      </c>
      <c r="G94" s="27" t="s">
        <v>76</v>
      </c>
      <c r="H94" s="28">
        <f>SUMIFS(H95:H1095,$B95:$B1095,$B94,$D95:$D1095,$D95,$E95:$E1095,$E95,$F95:$F1095,$F95)</f>
        <v>4423485.51</v>
      </c>
      <c r="I94" s="28">
        <f>SUMIFS(I95:I1095,$B95:$B1095,$B94,$D95:$D1095,$D95,$E95:$E1095,$E95,$F95:$F1095,$F95)</f>
        <v>2453940.62</v>
      </c>
    </row>
    <row r="95" spans="1:9" s="24" customFormat="1" ht="47.25" x14ac:dyDescent="0.25">
      <c r="A95" s="20">
        <v>3</v>
      </c>
      <c r="B95" s="25">
        <v>950</v>
      </c>
      <c r="C95" s="34" t="s">
        <v>11</v>
      </c>
      <c r="D95" s="27" t="s">
        <v>74</v>
      </c>
      <c r="E95" s="27" t="s">
        <v>91</v>
      </c>
      <c r="F95" s="27" t="s">
        <v>113</v>
      </c>
      <c r="G95" s="27" t="s">
        <v>77</v>
      </c>
      <c r="H95" s="33">
        <v>4162135.51</v>
      </c>
      <c r="I95" s="33">
        <v>2347795.5</v>
      </c>
    </row>
    <row r="96" spans="1:9" s="24" customFormat="1" ht="47.25" x14ac:dyDescent="0.25">
      <c r="A96" s="20">
        <v>3</v>
      </c>
      <c r="B96" s="25">
        <v>950</v>
      </c>
      <c r="C96" s="34" t="s">
        <v>12</v>
      </c>
      <c r="D96" s="27" t="s">
        <v>74</v>
      </c>
      <c r="E96" s="27" t="s">
        <v>91</v>
      </c>
      <c r="F96" s="27" t="s">
        <v>113</v>
      </c>
      <c r="G96" s="27" t="s">
        <v>78</v>
      </c>
      <c r="H96" s="33">
        <v>259850</v>
      </c>
      <c r="I96" s="33">
        <v>106145.12</v>
      </c>
    </row>
    <row r="97" spans="1:9" s="24" customFormat="1" ht="39" customHeight="1" x14ac:dyDescent="0.25">
      <c r="A97" s="20">
        <v>3</v>
      </c>
      <c r="B97" s="25">
        <v>950</v>
      </c>
      <c r="C97" s="34" t="s">
        <v>21</v>
      </c>
      <c r="D97" s="27" t="s">
        <v>74</v>
      </c>
      <c r="E97" s="27" t="s">
        <v>91</v>
      </c>
      <c r="F97" s="27" t="s">
        <v>113</v>
      </c>
      <c r="G97" s="27" t="s">
        <v>85</v>
      </c>
      <c r="H97" s="33">
        <v>0</v>
      </c>
      <c r="I97" s="33">
        <v>0</v>
      </c>
    </row>
    <row r="98" spans="1:9" s="24" customFormat="1" ht="15.75" x14ac:dyDescent="0.25">
      <c r="A98" s="20">
        <v>3</v>
      </c>
      <c r="B98" s="25">
        <v>950</v>
      </c>
      <c r="C98" s="34" t="s">
        <v>148</v>
      </c>
      <c r="D98" s="27" t="s">
        <v>74</v>
      </c>
      <c r="E98" s="27" t="s">
        <v>91</v>
      </c>
      <c r="F98" s="27" t="s">
        <v>113</v>
      </c>
      <c r="G98" s="27" t="s">
        <v>147</v>
      </c>
      <c r="H98" s="33">
        <v>0</v>
      </c>
      <c r="I98" s="33">
        <v>0</v>
      </c>
    </row>
    <row r="99" spans="1:9" s="24" customFormat="1" ht="21" customHeight="1" x14ac:dyDescent="0.25">
      <c r="A99" s="20">
        <v>3</v>
      </c>
      <c r="B99" s="25">
        <v>950</v>
      </c>
      <c r="C99" s="34" t="s">
        <v>13</v>
      </c>
      <c r="D99" s="27" t="s">
        <v>74</v>
      </c>
      <c r="E99" s="27" t="s">
        <v>91</v>
      </c>
      <c r="F99" s="27" t="s">
        <v>113</v>
      </c>
      <c r="G99" s="27" t="s">
        <v>79</v>
      </c>
      <c r="H99" s="33">
        <v>1500</v>
      </c>
      <c r="I99" s="33">
        <v>0</v>
      </c>
    </row>
    <row r="100" spans="1:9" s="24" customFormat="1" ht="15" customHeight="1" x14ac:dyDescent="0.25">
      <c r="A100" s="20">
        <v>1</v>
      </c>
      <c r="B100" s="25">
        <v>950</v>
      </c>
      <c r="C100" s="34" t="s">
        <v>14</v>
      </c>
      <c r="D100" s="27" t="s">
        <v>74</v>
      </c>
      <c r="E100" s="27" t="s">
        <v>80</v>
      </c>
      <c r="F100" s="27"/>
      <c r="G100" s="27"/>
      <c r="H100" s="28">
        <f>SUMIFS(H101:H1102,$B101:$B1102,$B101,$D101:$D1102,$D101,$E101:$E1102,$E101)/2</f>
        <v>266300</v>
      </c>
      <c r="I100" s="28">
        <f>SUMIFS(I101:I1102,$B101:$B1102,$B101,$D101:$D1102,$D101,$E101:$E1102,$E101)/2</f>
        <v>132300</v>
      </c>
    </row>
    <row r="101" spans="1:9" s="24" customFormat="1" ht="78.75" x14ac:dyDescent="0.25">
      <c r="A101" s="20">
        <v>2</v>
      </c>
      <c r="B101" s="25">
        <v>950</v>
      </c>
      <c r="C101" s="34" t="s">
        <v>154</v>
      </c>
      <c r="D101" s="27" t="s">
        <v>74</v>
      </c>
      <c r="E101" s="27" t="s">
        <v>80</v>
      </c>
      <c r="F101" s="27" t="s">
        <v>50</v>
      </c>
      <c r="G101" s="27" t="s">
        <v>76</v>
      </c>
      <c r="H101" s="28">
        <f>SUMIFS(H102:H1102,$B102:$B1102,$B101,$D102:$D1102,$D102,$E102:$E1102,$E102,$F102:$F1102,$F102)</f>
        <v>266300</v>
      </c>
      <c r="I101" s="28">
        <f>SUMIFS(I102:I1102,$B102:$B1102,$B101,$D102:$D1102,$D102,$E102:$E1102,$E102,$F102:$F1102,$F102)</f>
        <v>132300</v>
      </c>
    </row>
    <row r="102" spans="1:9" s="24" customFormat="1" ht="47.25" x14ac:dyDescent="0.25">
      <c r="A102" s="20">
        <v>3</v>
      </c>
      <c r="B102" s="25">
        <v>950</v>
      </c>
      <c r="C102" s="34" t="s">
        <v>12</v>
      </c>
      <c r="D102" s="27" t="s">
        <v>74</v>
      </c>
      <c r="E102" s="27" t="s">
        <v>80</v>
      </c>
      <c r="F102" s="27" t="s">
        <v>50</v>
      </c>
      <c r="G102" s="27" t="s">
        <v>78</v>
      </c>
      <c r="H102" s="33">
        <v>266300</v>
      </c>
      <c r="I102" s="33">
        <v>132300</v>
      </c>
    </row>
    <row r="103" spans="1:9" s="24" customFormat="1" ht="47.25" x14ac:dyDescent="0.25">
      <c r="A103" s="20">
        <v>1</v>
      </c>
      <c r="B103" s="25">
        <v>950</v>
      </c>
      <c r="C103" s="34" t="s">
        <v>36</v>
      </c>
      <c r="D103" s="27" t="s">
        <v>83</v>
      </c>
      <c r="E103" s="27" t="s">
        <v>81</v>
      </c>
      <c r="F103" s="27"/>
      <c r="G103" s="27"/>
      <c r="H103" s="28">
        <f>SUMIFS(H104:H1105,$B104:$B1105,$B104,$D104:$D1105,$D104,$E104:$E1105,$E104)/2</f>
        <v>280000</v>
      </c>
      <c r="I103" s="28">
        <f>SUMIFS(I104:I1105,$B104:$B1105,$B104,$D104:$D1105,$D104,$E104:$E1105,$E104)/2</f>
        <v>0</v>
      </c>
    </row>
    <row r="104" spans="1:9" s="24" customFormat="1" ht="63" x14ac:dyDescent="0.25">
      <c r="A104" s="20">
        <v>2</v>
      </c>
      <c r="B104" s="25">
        <v>950</v>
      </c>
      <c r="C104" s="34" t="s">
        <v>155</v>
      </c>
      <c r="D104" s="27" t="s">
        <v>83</v>
      </c>
      <c r="E104" s="27" t="s">
        <v>81</v>
      </c>
      <c r="F104" s="27" t="s">
        <v>143</v>
      </c>
      <c r="G104" s="27"/>
      <c r="H104" s="28">
        <f>SUMIFS(H105:H1105,$B105:$B1105,$B104,$D105:$D1105,$D105,$E105:$E1105,$E105,$F105:$F1105,$F105)</f>
        <v>280000</v>
      </c>
      <c r="I104" s="28">
        <f>SUMIFS(I105:I1105,$B105:$B1105,$B104,$D105:$D1105,$D105,$E105:$E1105,$E105,$F105:$F1105,$F105)</f>
        <v>0</v>
      </c>
    </row>
    <row r="105" spans="1:9" s="24" customFormat="1" ht="47.25" x14ac:dyDescent="0.25">
      <c r="A105" s="20">
        <v>3</v>
      </c>
      <c r="B105" s="25">
        <v>950</v>
      </c>
      <c r="C105" s="34" t="s">
        <v>12</v>
      </c>
      <c r="D105" s="27" t="s">
        <v>83</v>
      </c>
      <c r="E105" s="27" t="s">
        <v>81</v>
      </c>
      <c r="F105" s="27" t="s">
        <v>143</v>
      </c>
      <c r="G105" s="27" t="s">
        <v>78</v>
      </c>
      <c r="H105" s="33">
        <v>280000</v>
      </c>
      <c r="I105" s="33">
        <v>0</v>
      </c>
    </row>
    <row r="106" spans="1:9" s="24" customFormat="1" ht="31.5" x14ac:dyDescent="0.25">
      <c r="A106" s="20">
        <v>1</v>
      </c>
      <c r="B106" s="25">
        <v>950</v>
      </c>
      <c r="C106" s="34" t="s">
        <v>37</v>
      </c>
      <c r="D106" s="27" t="s">
        <v>91</v>
      </c>
      <c r="E106" s="27" t="s">
        <v>92</v>
      </c>
      <c r="F106" s="27"/>
      <c r="G106" s="27"/>
      <c r="H106" s="28">
        <f>SUMIFS(H107:H1108,$B107:$B1108,$B107,$D107:$D1108,$D107,$E107:$E1108,$E107)/2</f>
        <v>18244236.68</v>
      </c>
      <c r="I106" s="28">
        <f>SUMIFS(I107:I1108,$B107:$B1108,$B107,$D107:$D1108,$D107,$E107:$E1108,$E107)/2</f>
        <v>0</v>
      </c>
    </row>
    <row r="107" spans="1:9" s="24" customFormat="1" ht="78.75" x14ac:dyDescent="0.25">
      <c r="A107" s="20">
        <v>2</v>
      </c>
      <c r="B107" s="25">
        <v>950</v>
      </c>
      <c r="C107" s="34" t="s">
        <v>154</v>
      </c>
      <c r="D107" s="27" t="s">
        <v>91</v>
      </c>
      <c r="E107" s="27" t="s">
        <v>92</v>
      </c>
      <c r="F107" s="27" t="s">
        <v>50</v>
      </c>
      <c r="G107" s="27"/>
      <c r="H107" s="28">
        <f>SUMIFS(H108:H1108,$B108:$B1108,$B107,$D108:$D1108,$D108,$E108:$E1108,$E108,$F108:$F1108,$F108)</f>
        <v>18244236.68</v>
      </c>
      <c r="I107" s="28">
        <f>SUMIFS(I108:I1108,$B108:$B1108,$B107,$D108:$D1108,$D108,$E108:$E1108,$E108,$F108:$F1108,$F108)</f>
        <v>0</v>
      </c>
    </row>
    <row r="108" spans="1:9" s="24" customFormat="1" ht="47.25" x14ac:dyDescent="0.25">
      <c r="A108" s="20">
        <v>3</v>
      </c>
      <c r="B108" s="25">
        <v>950</v>
      </c>
      <c r="C108" s="34" t="s">
        <v>12</v>
      </c>
      <c r="D108" s="27" t="s">
        <v>91</v>
      </c>
      <c r="E108" s="27" t="s">
        <v>92</v>
      </c>
      <c r="F108" s="27" t="s">
        <v>50</v>
      </c>
      <c r="G108" s="27" t="s">
        <v>78</v>
      </c>
      <c r="H108" s="33">
        <v>18244236.68</v>
      </c>
      <c r="I108" s="33">
        <v>0</v>
      </c>
    </row>
    <row r="109" spans="1:9" s="24" customFormat="1" ht="15.75" x14ac:dyDescent="0.25">
      <c r="A109" s="20">
        <v>1</v>
      </c>
      <c r="B109" s="25">
        <v>950</v>
      </c>
      <c r="C109" s="34" t="s">
        <v>60</v>
      </c>
      <c r="D109" s="27" t="s">
        <v>97</v>
      </c>
      <c r="E109" s="27" t="s">
        <v>74</v>
      </c>
      <c r="F109" s="27"/>
      <c r="G109" s="27"/>
      <c r="H109" s="28">
        <f>SUMIFS(H110:H1102,$B110:$B1102,$B110,$D110:$D1102,$D110,$E110:$E1102,$E110)/2</f>
        <v>43625628.200000003</v>
      </c>
      <c r="I109" s="28">
        <f>SUMIFS(I110:I1102,$B110:$B1102,$B110,$D110:$D1102,$D110,$E110:$E1102,$E110)/2</f>
        <v>0</v>
      </c>
    </row>
    <row r="110" spans="1:9" s="24" customFormat="1" ht="66" customHeight="1" x14ac:dyDescent="0.25">
      <c r="A110" s="20">
        <v>2</v>
      </c>
      <c r="B110" s="25">
        <v>950</v>
      </c>
      <c r="C110" s="37" t="s">
        <v>141</v>
      </c>
      <c r="D110" s="27" t="s">
        <v>97</v>
      </c>
      <c r="E110" s="27" t="s">
        <v>74</v>
      </c>
      <c r="F110" s="27" t="s">
        <v>140</v>
      </c>
      <c r="G110" s="27" t="s">
        <v>76</v>
      </c>
      <c r="H110" s="28">
        <f>SUMIFS(H111:H1102,$B111:$B1102,$B110,$D111:$D1102,$D111,$E111:$E1102,$E111,$F111:$F1102,$F111)</f>
        <v>43625628.200000003</v>
      </c>
      <c r="I110" s="28">
        <f>SUMIFS(I111:I1102,$B111:$B1102,$B110,$D111:$D1102,$D111,$E111:$E1102,$E111,$F111:$F1102,$F111)</f>
        <v>0</v>
      </c>
    </row>
    <row r="111" spans="1:9" s="24" customFormat="1" ht="15.75" x14ac:dyDescent="0.25">
      <c r="A111" s="20">
        <v>3</v>
      </c>
      <c r="B111" s="25">
        <v>950</v>
      </c>
      <c r="C111" s="34" t="s">
        <v>145</v>
      </c>
      <c r="D111" s="27" t="s">
        <v>97</v>
      </c>
      <c r="E111" s="27" t="s">
        <v>74</v>
      </c>
      <c r="F111" s="27" t="s">
        <v>140</v>
      </c>
      <c r="G111" s="27" t="s">
        <v>144</v>
      </c>
      <c r="H111" s="33">
        <v>19399919.800000001</v>
      </c>
      <c r="I111" s="33">
        <v>0</v>
      </c>
    </row>
    <row r="112" spans="1:9" s="24" customFormat="1" ht="24" customHeight="1" x14ac:dyDescent="0.25">
      <c r="A112" s="20">
        <v>3</v>
      </c>
      <c r="B112" s="25">
        <v>950</v>
      </c>
      <c r="C112" s="34" t="s">
        <v>126</v>
      </c>
      <c r="D112" s="27" t="s">
        <v>97</v>
      </c>
      <c r="E112" s="27" t="s">
        <v>74</v>
      </c>
      <c r="F112" s="27" t="s">
        <v>140</v>
      </c>
      <c r="G112" s="27" t="s">
        <v>127</v>
      </c>
      <c r="H112" s="33">
        <v>24225708.399999999</v>
      </c>
      <c r="I112" s="33">
        <v>0</v>
      </c>
    </row>
    <row r="113" spans="1:9" s="24" customFormat="1" ht="15.75" x14ac:dyDescent="0.25">
      <c r="A113" s="20">
        <v>1</v>
      </c>
      <c r="B113" s="25">
        <v>950</v>
      </c>
      <c r="C113" s="34" t="s">
        <v>38</v>
      </c>
      <c r="D113" s="27" t="s">
        <v>86</v>
      </c>
      <c r="E113" s="27" t="s">
        <v>93</v>
      </c>
      <c r="F113" s="27"/>
      <c r="G113" s="27"/>
      <c r="H113" s="28">
        <f>SUMIFS(H114:H1111,$B114:$B1111,$B114,$D114:$D1111,$D114,$E114:$E1111,$E114)/2</f>
        <v>21986351.399999999</v>
      </c>
      <c r="I113" s="28">
        <f>SUMIFS(I114:I1111,$B114:$B1111,$B114,$D114:$D1111,$D114,$E114:$E1111,$E114)/2</f>
        <v>8449907.5199999996</v>
      </c>
    </row>
    <row r="114" spans="1:9" s="24" customFormat="1" ht="78.75" x14ac:dyDescent="0.25">
      <c r="A114" s="20">
        <v>2</v>
      </c>
      <c r="B114" s="25">
        <v>950</v>
      </c>
      <c r="C114" s="39" t="s">
        <v>181</v>
      </c>
      <c r="D114" s="27" t="s">
        <v>86</v>
      </c>
      <c r="E114" s="27" t="s">
        <v>93</v>
      </c>
      <c r="F114" s="27" t="s">
        <v>39</v>
      </c>
      <c r="G114" s="27"/>
      <c r="H114" s="28">
        <f>SUMIFS(H115:H1111,$B115:$B1111,$B114,$D115:$D1111,$D115,$E115:$E1111,$E115,$F115:$F1111,$F115)</f>
        <v>907000</v>
      </c>
      <c r="I114" s="28">
        <f>SUMIFS(I115:I1111,$B115:$B1111,$B114,$D115:$D1111,$D115,$E115:$E1111,$E115,$F115:$F1111,$F115)</f>
        <v>0</v>
      </c>
    </row>
    <row r="115" spans="1:9" s="24" customFormat="1" ht="47.25" x14ac:dyDescent="0.25">
      <c r="A115" s="20">
        <v>3</v>
      </c>
      <c r="B115" s="25">
        <v>950</v>
      </c>
      <c r="C115" s="34" t="s">
        <v>12</v>
      </c>
      <c r="D115" s="27" t="s">
        <v>86</v>
      </c>
      <c r="E115" s="27" t="s">
        <v>93</v>
      </c>
      <c r="F115" s="27" t="s">
        <v>39</v>
      </c>
      <c r="G115" s="27" t="s">
        <v>78</v>
      </c>
      <c r="H115" s="33">
        <v>907000</v>
      </c>
      <c r="I115" s="33">
        <v>0</v>
      </c>
    </row>
    <row r="116" spans="1:9" s="24" customFormat="1" ht="78.75" x14ac:dyDescent="0.25">
      <c r="A116" s="20">
        <v>2</v>
      </c>
      <c r="B116" s="25">
        <v>950</v>
      </c>
      <c r="C116" s="34" t="s">
        <v>154</v>
      </c>
      <c r="D116" s="27" t="s">
        <v>86</v>
      </c>
      <c r="E116" s="27" t="s">
        <v>93</v>
      </c>
      <c r="F116" s="27" t="s">
        <v>50</v>
      </c>
      <c r="G116" s="27"/>
      <c r="H116" s="28">
        <f>SUMIFS(H117:H1113,$B117:$B1113,$B116,$D117:$D1113,$D117,$E117:$E1113,$E117,$F117:$F1113,$F117)</f>
        <v>21079351.399999999</v>
      </c>
      <c r="I116" s="28">
        <f>SUMIFS(I117:I1113,$B117:$B1113,$B116,$D117:$D1113,$D117,$E117:$E1113,$E117,$F117:$F1113,$F117)</f>
        <v>8449907.5199999996</v>
      </c>
    </row>
    <row r="117" spans="1:9" s="24" customFormat="1" ht="47.25" x14ac:dyDescent="0.25">
      <c r="A117" s="20">
        <v>3</v>
      </c>
      <c r="B117" s="25">
        <v>950</v>
      </c>
      <c r="C117" s="34" t="s">
        <v>12</v>
      </c>
      <c r="D117" s="27" t="s">
        <v>86</v>
      </c>
      <c r="E117" s="27" t="s">
        <v>93</v>
      </c>
      <c r="F117" s="27" t="s">
        <v>50</v>
      </c>
      <c r="G117" s="27" t="s">
        <v>78</v>
      </c>
      <c r="H117" s="33">
        <v>21079351.399999999</v>
      </c>
      <c r="I117" s="33">
        <v>8449907.5199999996</v>
      </c>
    </row>
    <row r="118" spans="1:9" s="24" customFormat="1" ht="15.75" x14ac:dyDescent="0.25">
      <c r="A118" s="20">
        <v>1</v>
      </c>
      <c r="B118" s="25">
        <v>950</v>
      </c>
      <c r="C118" s="34" t="s">
        <v>171</v>
      </c>
      <c r="D118" s="27" t="s">
        <v>89</v>
      </c>
      <c r="E118" s="27" t="s">
        <v>91</v>
      </c>
      <c r="F118" s="27"/>
      <c r="G118" s="27"/>
      <c r="H118" s="28">
        <f>SUMIFS(H119:H1116,$B119:$B1116,$B119,$D119:$D1116,$D119,$E119:$E1116,$E119)/2</f>
        <v>10003488</v>
      </c>
      <c r="I118" s="28">
        <f>SUMIFS(I119:I1116,$B119:$B1116,$B119,$D119:$D1116,$D119,$E119:$E1116,$E119)/2</f>
        <v>0</v>
      </c>
    </row>
    <row r="119" spans="1:9" s="24" customFormat="1" ht="104.25" customHeight="1" x14ac:dyDescent="0.25">
      <c r="A119" s="20">
        <v>2</v>
      </c>
      <c r="B119" s="25">
        <v>950</v>
      </c>
      <c r="C119" s="34" t="s">
        <v>131</v>
      </c>
      <c r="D119" s="27" t="s">
        <v>89</v>
      </c>
      <c r="E119" s="27" t="s">
        <v>91</v>
      </c>
      <c r="F119" s="27" t="s">
        <v>128</v>
      </c>
      <c r="G119" s="27"/>
      <c r="H119" s="28">
        <f>SUMIFS(H120:H1109,$B120:$B1109,$B119,$D120:$D1109,$D120,$E120:$E1109,$E120,$F120:$F1109,$F120)</f>
        <v>10003488</v>
      </c>
      <c r="I119" s="28">
        <f>SUMIFS(I120:I1109,$B120:$B1109,$B119,$D120:$D1109,$D120,$E120:$E1109,$E120,$F120:$F1109,$F120)</f>
        <v>0</v>
      </c>
    </row>
    <row r="120" spans="1:9" s="24" customFormat="1" ht="15.75" x14ac:dyDescent="0.25">
      <c r="A120" s="20">
        <v>3</v>
      </c>
      <c r="B120" s="25">
        <v>950</v>
      </c>
      <c r="C120" s="34" t="s">
        <v>126</v>
      </c>
      <c r="D120" s="27" t="s">
        <v>89</v>
      </c>
      <c r="E120" s="27" t="s">
        <v>91</v>
      </c>
      <c r="F120" s="27" t="s">
        <v>128</v>
      </c>
      <c r="G120" s="27" t="s">
        <v>127</v>
      </c>
      <c r="H120" s="33">
        <v>10003488</v>
      </c>
      <c r="I120" s="33">
        <v>0</v>
      </c>
    </row>
    <row r="121" spans="1:9" s="24" customFormat="1" ht="31.5" x14ac:dyDescent="0.25">
      <c r="A121" s="20">
        <v>0</v>
      </c>
      <c r="B121" s="21">
        <v>955</v>
      </c>
      <c r="C121" s="22" t="s">
        <v>40</v>
      </c>
      <c r="D121" s="36" t="s">
        <v>76</v>
      </c>
      <c r="E121" s="36" t="s">
        <v>76</v>
      </c>
      <c r="F121" s="36" t="s">
        <v>7</v>
      </c>
      <c r="G121" s="36" t="s">
        <v>76</v>
      </c>
      <c r="H121" s="23">
        <f>SUMIFS(H122:H1122,$B122:$B1122,$B122)/3</f>
        <v>371874619.10000014</v>
      </c>
      <c r="I121" s="23">
        <f>SUMIFS(I122:I1122,$B122:$B1122,$B122)/3</f>
        <v>131870196.85000002</v>
      </c>
    </row>
    <row r="122" spans="1:9" s="24" customFormat="1" ht="63" x14ac:dyDescent="0.25">
      <c r="A122" s="20">
        <v>1</v>
      </c>
      <c r="B122" s="25">
        <v>955</v>
      </c>
      <c r="C122" s="34" t="s">
        <v>41</v>
      </c>
      <c r="D122" s="27" t="s">
        <v>74</v>
      </c>
      <c r="E122" s="27" t="s">
        <v>93</v>
      </c>
      <c r="F122" s="27" t="s">
        <v>7</v>
      </c>
      <c r="G122" s="27" t="s">
        <v>76</v>
      </c>
      <c r="H122" s="28">
        <f>SUMIFS(H123:H1117,$B123:$B1117,$B123,$D123:$D1117,$D123,$E123:$E1117,$E123)/2</f>
        <v>1952876</v>
      </c>
      <c r="I122" s="28">
        <f>SUMIFS(I123:I1117,$B123:$B1117,$B123,$D123:$D1117,$D123,$E123:$E1117,$E123)/2</f>
        <v>643791.11</v>
      </c>
    </row>
    <row r="123" spans="1:9" s="24" customFormat="1" ht="78.75" x14ac:dyDescent="0.25">
      <c r="A123" s="20">
        <v>2</v>
      </c>
      <c r="B123" s="25">
        <v>955</v>
      </c>
      <c r="C123" s="34" t="s">
        <v>9</v>
      </c>
      <c r="D123" s="27" t="s">
        <v>74</v>
      </c>
      <c r="E123" s="27" t="s">
        <v>93</v>
      </c>
      <c r="F123" s="27" t="s">
        <v>113</v>
      </c>
      <c r="G123" s="27" t="s">
        <v>76</v>
      </c>
      <c r="H123" s="28">
        <f>SUMIFS(H124:H1117,$B124:$B1117,$B123,$D124:$D1117,$D124,$E124:$E1117,$E124,$F124:$F1117,$F124)</f>
        <v>1952876</v>
      </c>
      <c r="I123" s="28">
        <f>SUMIFS(I124:I1117,$B124:$B1117,$B123,$D124:$D1117,$D124,$E124:$E1117,$E124,$F124:$F1117,$F124)</f>
        <v>643791.11</v>
      </c>
    </row>
    <row r="124" spans="1:9" s="24" customFormat="1" ht="47.25" x14ac:dyDescent="0.25">
      <c r="A124" s="20">
        <v>3</v>
      </c>
      <c r="B124" s="25">
        <v>955</v>
      </c>
      <c r="C124" s="34" t="s">
        <v>11</v>
      </c>
      <c r="D124" s="27" t="s">
        <v>74</v>
      </c>
      <c r="E124" s="27" t="s">
        <v>93</v>
      </c>
      <c r="F124" s="27" t="s">
        <v>113</v>
      </c>
      <c r="G124" s="27" t="s">
        <v>77</v>
      </c>
      <c r="H124" s="33">
        <v>1952876</v>
      </c>
      <c r="I124" s="33">
        <v>643791.11</v>
      </c>
    </row>
    <row r="125" spans="1:9" s="24" customFormat="1" ht="94.5" x14ac:dyDescent="0.25">
      <c r="A125" s="20">
        <v>1</v>
      </c>
      <c r="B125" s="25">
        <v>955</v>
      </c>
      <c r="C125" s="34" t="s">
        <v>34</v>
      </c>
      <c r="D125" s="27" t="s">
        <v>74</v>
      </c>
      <c r="E125" s="27" t="s">
        <v>91</v>
      </c>
      <c r="F125" s="27" t="s">
        <v>7</v>
      </c>
      <c r="G125" s="27" t="s">
        <v>76</v>
      </c>
      <c r="H125" s="28">
        <f>SUMIFS(H126:H1120,$B126:$B1120,$B126,$D126:$D1120,$D126,$E126:$E1120,$E126)/2</f>
        <v>19480935.079999998</v>
      </c>
      <c r="I125" s="28">
        <f>SUMIFS(I126:I1120,$B126:$B1120,$B126,$D126:$D1120,$D126,$E126:$E1120,$E126)/2</f>
        <v>9376707.6799999997</v>
      </c>
    </row>
    <row r="126" spans="1:9" s="24" customFormat="1" ht="63" x14ac:dyDescent="0.25">
      <c r="A126" s="20">
        <v>2</v>
      </c>
      <c r="B126" s="25">
        <v>955</v>
      </c>
      <c r="C126" s="30" t="s">
        <v>134</v>
      </c>
      <c r="D126" s="27" t="s">
        <v>74</v>
      </c>
      <c r="E126" s="27" t="s">
        <v>91</v>
      </c>
      <c r="F126" s="27" t="s">
        <v>15</v>
      </c>
      <c r="G126" s="27" t="s">
        <v>76</v>
      </c>
      <c r="H126" s="28">
        <f>SUMIFS(H127:H1120,$B127:$B1120,$B126,$D127:$D1120,$D127,$E127:$E1120,$E127,$F127:$F1120,$F127)</f>
        <v>141000</v>
      </c>
      <c r="I126" s="28">
        <f>SUMIFS(I127:I1120,$B127:$B1120,$B126,$D127:$D1120,$D127,$E127:$E1120,$E127,$F127:$F1120,$F127)</f>
        <v>107700</v>
      </c>
    </row>
    <row r="127" spans="1:9" s="24" customFormat="1" ht="47.25" x14ac:dyDescent="0.25">
      <c r="A127" s="20">
        <v>3</v>
      </c>
      <c r="B127" s="25">
        <v>955</v>
      </c>
      <c r="C127" s="26" t="s">
        <v>12</v>
      </c>
      <c r="D127" s="27" t="s">
        <v>74</v>
      </c>
      <c r="E127" s="27" t="s">
        <v>91</v>
      </c>
      <c r="F127" s="27" t="s">
        <v>15</v>
      </c>
      <c r="G127" s="27" t="s">
        <v>78</v>
      </c>
      <c r="H127" s="33">
        <v>141000</v>
      </c>
      <c r="I127" s="33">
        <v>107700</v>
      </c>
    </row>
    <row r="128" spans="1:9" s="24" customFormat="1" ht="63" x14ac:dyDescent="0.25">
      <c r="A128" s="20">
        <v>2</v>
      </c>
      <c r="B128" s="29">
        <v>955</v>
      </c>
      <c r="C128" s="30" t="s">
        <v>136</v>
      </c>
      <c r="D128" s="31" t="s">
        <v>74</v>
      </c>
      <c r="E128" s="27" t="s">
        <v>91</v>
      </c>
      <c r="F128" s="27" t="s">
        <v>42</v>
      </c>
      <c r="G128" s="27" t="s">
        <v>76</v>
      </c>
      <c r="H128" s="28">
        <f>SUMIFS(H129:H1122,$B129:$B1122,$B128,$D129:$D1122,$D129,$E129:$E1122,$E129,$F129:$F1122,$F129)</f>
        <v>119000</v>
      </c>
      <c r="I128" s="28">
        <f>SUMIFS(I129:I1122,$B129:$B1122,$B128,$D129:$D1122,$D129,$E129:$E1122,$E129,$F129:$F1122,$F129)</f>
        <v>0</v>
      </c>
    </row>
    <row r="129" spans="1:9" s="24" customFormat="1" ht="47.25" x14ac:dyDescent="0.25">
      <c r="A129" s="20">
        <v>3</v>
      </c>
      <c r="B129" s="25">
        <v>955</v>
      </c>
      <c r="C129" s="32" t="s">
        <v>12</v>
      </c>
      <c r="D129" s="27" t="s">
        <v>74</v>
      </c>
      <c r="E129" s="27" t="s">
        <v>91</v>
      </c>
      <c r="F129" s="27" t="s">
        <v>42</v>
      </c>
      <c r="G129" s="27" t="s">
        <v>78</v>
      </c>
      <c r="H129" s="33">
        <v>119000</v>
      </c>
      <c r="I129" s="33">
        <v>0</v>
      </c>
    </row>
    <row r="130" spans="1:9" s="24" customFormat="1" ht="78.75" x14ac:dyDescent="0.25">
      <c r="A130" s="20">
        <v>2</v>
      </c>
      <c r="B130" s="25">
        <v>955</v>
      </c>
      <c r="C130" s="34" t="s">
        <v>9</v>
      </c>
      <c r="D130" s="27" t="s">
        <v>74</v>
      </c>
      <c r="E130" s="27" t="s">
        <v>91</v>
      </c>
      <c r="F130" s="27" t="s">
        <v>113</v>
      </c>
      <c r="G130" s="27" t="s">
        <v>76</v>
      </c>
      <c r="H130" s="28">
        <f>SUMIFS(H131:H1124,$B131:$B1124,$B130,$D131:$D1124,$D131,$E131:$E1124,$E131,$F131:$F1124,$F131)</f>
        <v>19220935.079999998</v>
      </c>
      <c r="I130" s="28">
        <f>SUMIFS(I131:I1124,$B131:$B1124,$B130,$D131:$D1124,$D131,$E131:$E1124,$E131,$F131:$F1124,$F131)</f>
        <v>9269007.6799999997</v>
      </c>
    </row>
    <row r="131" spans="1:9" s="24" customFormat="1" ht="47.25" x14ac:dyDescent="0.25">
      <c r="A131" s="20">
        <v>3</v>
      </c>
      <c r="B131" s="25">
        <v>955</v>
      </c>
      <c r="C131" s="34" t="s">
        <v>11</v>
      </c>
      <c r="D131" s="27" t="s">
        <v>74</v>
      </c>
      <c r="E131" s="27" t="s">
        <v>91</v>
      </c>
      <c r="F131" s="27" t="s">
        <v>113</v>
      </c>
      <c r="G131" s="27" t="s">
        <v>77</v>
      </c>
      <c r="H131" s="33">
        <v>17412159.079999998</v>
      </c>
      <c r="I131" s="33">
        <v>8582162.3699999992</v>
      </c>
    </row>
    <row r="132" spans="1:9" s="24" customFormat="1" ht="47.25" x14ac:dyDescent="0.25">
      <c r="A132" s="20">
        <v>3</v>
      </c>
      <c r="B132" s="25">
        <v>955</v>
      </c>
      <c r="C132" s="34" t="s">
        <v>12</v>
      </c>
      <c r="D132" s="27" t="s">
        <v>74</v>
      </c>
      <c r="E132" s="27" t="s">
        <v>91</v>
      </c>
      <c r="F132" s="27" t="s">
        <v>113</v>
      </c>
      <c r="G132" s="27" t="s">
        <v>78</v>
      </c>
      <c r="H132" s="33">
        <v>1748776</v>
      </c>
      <c r="I132" s="33">
        <v>637082.51</v>
      </c>
    </row>
    <row r="133" spans="1:9" s="24" customFormat="1" ht="15.75" x14ac:dyDescent="0.25">
      <c r="A133" s="20">
        <v>3</v>
      </c>
      <c r="B133" s="25">
        <v>955</v>
      </c>
      <c r="C133" s="34" t="s">
        <v>148</v>
      </c>
      <c r="D133" s="27" t="s">
        <v>74</v>
      </c>
      <c r="E133" s="27" t="s">
        <v>91</v>
      </c>
      <c r="F133" s="27" t="s">
        <v>113</v>
      </c>
      <c r="G133" s="27" t="s">
        <v>147</v>
      </c>
      <c r="H133" s="33">
        <v>0</v>
      </c>
      <c r="I133" s="33">
        <v>0</v>
      </c>
    </row>
    <row r="134" spans="1:9" s="24" customFormat="1" ht="31.5" x14ac:dyDescent="0.25">
      <c r="A134" s="20">
        <v>3</v>
      </c>
      <c r="B134" s="25">
        <v>955</v>
      </c>
      <c r="C134" s="34" t="s">
        <v>13</v>
      </c>
      <c r="D134" s="27" t="s">
        <v>74</v>
      </c>
      <c r="E134" s="27" t="s">
        <v>91</v>
      </c>
      <c r="F134" s="27" t="s">
        <v>113</v>
      </c>
      <c r="G134" s="27" t="s">
        <v>79</v>
      </c>
      <c r="H134" s="33">
        <v>60000</v>
      </c>
      <c r="I134" s="33">
        <v>49762.8</v>
      </c>
    </row>
    <row r="135" spans="1:9" s="24" customFormat="1" ht="15.75" x14ac:dyDescent="0.25">
      <c r="A135" s="20">
        <v>1</v>
      </c>
      <c r="B135" s="25">
        <v>955</v>
      </c>
      <c r="C135" s="34" t="s">
        <v>175</v>
      </c>
      <c r="D135" s="27" t="s">
        <v>74</v>
      </c>
      <c r="E135" s="27" t="s">
        <v>97</v>
      </c>
      <c r="F135" s="27" t="s">
        <v>7</v>
      </c>
      <c r="G135" s="27" t="s">
        <v>76</v>
      </c>
      <c r="H135" s="28">
        <f>SUMIFS(H136:H1130,$B136:$B1130,$B136,$D136:$D1130,$D136,$E136:$E1130,$E136)/2</f>
        <v>12151</v>
      </c>
      <c r="I135" s="28">
        <f>SUMIFS(I136:I1130,$B136:$B1130,$B136,$D136:$D1130,$D136,$E136:$E1130,$E136)/2</f>
        <v>0</v>
      </c>
    </row>
    <row r="136" spans="1:9" s="24" customFormat="1" ht="47.25" x14ac:dyDescent="0.25">
      <c r="A136" s="20">
        <v>2</v>
      </c>
      <c r="B136" s="25">
        <v>955</v>
      </c>
      <c r="C136" s="30" t="s">
        <v>176</v>
      </c>
      <c r="D136" s="27" t="s">
        <v>74</v>
      </c>
      <c r="E136" s="27" t="s">
        <v>97</v>
      </c>
      <c r="F136" s="27" t="s">
        <v>177</v>
      </c>
      <c r="G136" s="27" t="s">
        <v>76</v>
      </c>
      <c r="H136" s="28">
        <f>SUMIFS(H137:H1130,$B137:$B1130,$B136,$D137:$D1130,$D137,$E137:$E1130,$E137,$F137:$F1130,$F137)</f>
        <v>12151</v>
      </c>
      <c r="I136" s="28">
        <f>SUMIFS(I137:I1130,$B137:$B1130,$B136,$D137:$D1130,$D137,$E137:$E1130,$E137,$F137:$F1130,$F137)</f>
        <v>0</v>
      </c>
    </row>
    <row r="137" spans="1:9" s="24" customFormat="1" ht="47.25" x14ac:dyDescent="0.25">
      <c r="A137" s="20">
        <v>3</v>
      </c>
      <c r="B137" s="25">
        <v>955</v>
      </c>
      <c r="C137" s="26" t="s">
        <v>12</v>
      </c>
      <c r="D137" s="27" t="s">
        <v>74</v>
      </c>
      <c r="E137" s="27" t="s">
        <v>97</v>
      </c>
      <c r="F137" s="27" t="s">
        <v>177</v>
      </c>
      <c r="G137" s="27" t="s">
        <v>78</v>
      </c>
      <c r="H137" s="33">
        <v>12151</v>
      </c>
      <c r="I137" s="33">
        <v>0</v>
      </c>
    </row>
    <row r="138" spans="1:9" s="24" customFormat="1" ht="15.75" x14ac:dyDescent="0.25">
      <c r="A138" s="20">
        <v>1</v>
      </c>
      <c r="B138" s="25">
        <v>955</v>
      </c>
      <c r="C138" s="34" t="s">
        <v>43</v>
      </c>
      <c r="D138" s="27" t="s">
        <v>74</v>
      </c>
      <c r="E138" s="27" t="s">
        <v>90</v>
      </c>
      <c r="F138" s="27" t="s">
        <v>7</v>
      </c>
      <c r="G138" s="27" t="s">
        <v>76</v>
      </c>
      <c r="H138" s="28">
        <f>SUMIFS(H139:H1133,$B139:$B1133,$B139,$D139:$D1133,$D139,$E139:$E1133,$E139)/2</f>
        <v>100000</v>
      </c>
      <c r="I138" s="28">
        <f>SUMIFS(I139:I1133,$B139:$B1133,$B139,$D139:$D1133,$D139,$E139:$E1133,$E139)/2</f>
        <v>0</v>
      </c>
    </row>
    <row r="139" spans="1:9" s="24" customFormat="1" ht="47.25" x14ac:dyDescent="0.25">
      <c r="A139" s="20">
        <v>2</v>
      </c>
      <c r="B139" s="25">
        <v>955</v>
      </c>
      <c r="C139" s="34" t="s">
        <v>35</v>
      </c>
      <c r="D139" s="27" t="s">
        <v>74</v>
      </c>
      <c r="E139" s="27" t="s">
        <v>90</v>
      </c>
      <c r="F139" s="27" t="s">
        <v>116</v>
      </c>
      <c r="G139" s="27" t="s">
        <v>76</v>
      </c>
      <c r="H139" s="28">
        <f>SUMIFS(H140:H1133,$B140:$B1133,$B139,$D140:$D1133,$D140,$E140:$E1133,$E140,$F140:$F1133,$F140)</f>
        <v>100000</v>
      </c>
      <c r="I139" s="28">
        <f>SUMIFS(I140:I1133,$B140:$B1133,$B139,$D140:$D1133,$D140,$E140:$E1133,$E140,$F140:$F1133,$F140)</f>
        <v>0</v>
      </c>
    </row>
    <row r="140" spans="1:9" s="24" customFormat="1" ht="15.75" x14ac:dyDescent="0.25">
      <c r="A140" s="20">
        <v>3</v>
      </c>
      <c r="B140" s="25">
        <v>955</v>
      </c>
      <c r="C140" s="34" t="s">
        <v>44</v>
      </c>
      <c r="D140" s="27" t="s">
        <v>74</v>
      </c>
      <c r="E140" s="27" t="s">
        <v>90</v>
      </c>
      <c r="F140" s="27" t="s">
        <v>116</v>
      </c>
      <c r="G140" s="27" t="s">
        <v>95</v>
      </c>
      <c r="H140" s="33">
        <v>100000</v>
      </c>
      <c r="I140" s="33">
        <v>0</v>
      </c>
    </row>
    <row r="141" spans="1:9" s="24" customFormat="1" ht="15.75" x14ac:dyDescent="0.25">
      <c r="A141" s="20">
        <v>1</v>
      </c>
      <c r="B141" s="25">
        <v>955</v>
      </c>
      <c r="C141" s="34" t="s">
        <v>14</v>
      </c>
      <c r="D141" s="27" t="s">
        <v>74</v>
      </c>
      <c r="E141" s="27" t="s">
        <v>80</v>
      </c>
      <c r="F141" s="27"/>
      <c r="G141" s="27"/>
      <c r="H141" s="28">
        <f>SUMIFS(H142:H1136,$B142:$B1136,$B142,$D142:$D1136,$D142,$E142:$E1136,$E142)/2</f>
        <v>42677915.219999991</v>
      </c>
      <c r="I141" s="28">
        <f>SUMIFS(I142:I1136,$B142:$B1136,$B142,$D142:$D1136,$D142,$E142:$E1136,$E142)/2</f>
        <v>23926398.609999996</v>
      </c>
    </row>
    <row r="142" spans="1:9" s="24" customFormat="1" ht="94.5" x14ac:dyDescent="0.25">
      <c r="A142" s="20">
        <v>2</v>
      </c>
      <c r="B142" s="25">
        <v>955</v>
      </c>
      <c r="C142" s="34" t="s">
        <v>156</v>
      </c>
      <c r="D142" s="27" t="s">
        <v>74</v>
      </c>
      <c r="E142" s="27" t="s">
        <v>80</v>
      </c>
      <c r="F142" s="27" t="s">
        <v>45</v>
      </c>
      <c r="G142" s="27"/>
      <c r="H142" s="28">
        <f>SUMIFS(H143:H1136,$B143:$B1136,$B142,$D143:$D1136,$D143,$E143:$E1136,$E143,$F143:$F1136,$F143)</f>
        <v>19816016.329999998</v>
      </c>
      <c r="I142" s="28">
        <f>SUMIFS(I143:I1136,$B143:$B1136,$B142,$D143:$D1136,$D143,$E143:$E1136,$E143,$F143:$F1136,$F143)</f>
        <v>14100160.880000001</v>
      </c>
    </row>
    <row r="143" spans="1:9" s="24" customFormat="1" ht="15.75" x14ac:dyDescent="0.25">
      <c r="A143" s="20">
        <v>3</v>
      </c>
      <c r="B143" s="25">
        <v>955</v>
      </c>
      <c r="C143" s="34" t="s">
        <v>46</v>
      </c>
      <c r="D143" s="27" t="s">
        <v>74</v>
      </c>
      <c r="E143" s="27" t="s">
        <v>80</v>
      </c>
      <c r="F143" s="27" t="s">
        <v>45</v>
      </c>
      <c r="G143" s="27" t="s">
        <v>96</v>
      </c>
      <c r="H143" s="33">
        <v>19816016.329999998</v>
      </c>
      <c r="I143" s="33">
        <v>14100160.880000001</v>
      </c>
    </row>
    <row r="144" spans="1:9" s="24" customFormat="1" ht="63" x14ac:dyDescent="0.25">
      <c r="A144" s="20">
        <v>2</v>
      </c>
      <c r="B144" s="25">
        <v>955</v>
      </c>
      <c r="C144" s="37" t="s">
        <v>157</v>
      </c>
      <c r="D144" s="27" t="s">
        <v>74</v>
      </c>
      <c r="E144" s="27" t="s">
        <v>80</v>
      </c>
      <c r="F144" s="27" t="s">
        <v>47</v>
      </c>
      <c r="G144" s="27"/>
      <c r="H144" s="28">
        <f>SUMIFS(H145:H1138,$B145:$B1138,$B144,$D145:$D1138,$D145,$E145:$E1138,$E145,$F145:$F1138,$F145)</f>
        <v>6331604.3700000001</v>
      </c>
      <c r="I144" s="28">
        <f>SUMIFS(I145:I1138,$B145:$B1138,$B144,$D145:$D1138,$D145,$E145:$E1138,$E145,$F145:$F1138,$F145)</f>
        <v>3390606.81</v>
      </c>
    </row>
    <row r="145" spans="1:9" s="24" customFormat="1" ht="15.75" x14ac:dyDescent="0.25">
      <c r="A145" s="20">
        <v>3</v>
      </c>
      <c r="B145" s="25">
        <v>955</v>
      </c>
      <c r="C145" s="34" t="s">
        <v>46</v>
      </c>
      <c r="D145" s="27" t="s">
        <v>74</v>
      </c>
      <c r="E145" s="27" t="s">
        <v>80</v>
      </c>
      <c r="F145" s="27" t="s">
        <v>47</v>
      </c>
      <c r="G145" s="27" t="s">
        <v>96</v>
      </c>
      <c r="H145" s="33">
        <v>6331604.3700000001</v>
      </c>
      <c r="I145" s="33">
        <v>3390606.81</v>
      </c>
    </row>
    <row r="146" spans="1:9" s="24" customFormat="1" ht="94.5" x14ac:dyDescent="0.25">
      <c r="A146" s="20">
        <v>2</v>
      </c>
      <c r="B146" s="25">
        <v>955</v>
      </c>
      <c r="C146" s="34" t="s">
        <v>158</v>
      </c>
      <c r="D146" s="27" t="s">
        <v>74</v>
      </c>
      <c r="E146" s="27" t="s">
        <v>80</v>
      </c>
      <c r="F146" s="27" t="s">
        <v>48</v>
      </c>
      <c r="G146" s="27"/>
      <c r="H146" s="28">
        <f>SUMIFS(H147:H1140,$B147:$B1140,$B146,$D147:$D1140,$D147,$E147:$E1140,$E147,$F147:$F1140,$F147)</f>
        <v>2207748.66</v>
      </c>
      <c r="I146" s="28">
        <f>SUMIFS(I147:I1140,$B147:$B1140,$B146,$D147:$D1140,$D147,$E147:$E1140,$E147,$F147:$F1140,$F147)</f>
        <v>1106799.9099999999</v>
      </c>
    </row>
    <row r="147" spans="1:9" s="24" customFormat="1" ht="15.75" x14ac:dyDescent="0.25">
      <c r="A147" s="20">
        <v>3</v>
      </c>
      <c r="B147" s="25">
        <v>955</v>
      </c>
      <c r="C147" s="34" t="s">
        <v>46</v>
      </c>
      <c r="D147" s="27" t="s">
        <v>74</v>
      </c>
      <c r="E147" s="27" t="s">
        <v>80</v>
      </c>
      <c r="F147" s="27" t="s">
        <v>48</v>
      </c>
      <c r="G147" s="27" t="s">
        <v>96</v>
      </c>
      <c r="H147" s="33">
        <v>2207748.66</v>
      </c>
      <c r="I147" s="33">
        <v>1106799.9099999999</v>
      </c>
    </row>
    <row r="148" spans="1:9" s="24" customFormat="1" ht="79.900000000000006" customHeight="1" x14ac:dyDescent="0.25">
      <c r="A148" s="20">
        <v>2</v>
      </c>
      <c r="B148" s="25">
        <v>955</v>
      </c>
      <c r="C148" s="37" t="s">
        <v>159</v>
      </c>
      <c r="D148" s="27" t="s">
        <v>74</v>
      </c>
      <c r="E148" s="27" t="s">
        <v>80</v>
      </c>
      <c r="F148" s="27" t="s">
        <v>49</v>
      </c>
      <c r="G148" s="27" t="s">
        <v>76</v>
      </c>
      <c r="H148" s="28">
        <f>SUMIFS(H149:H1142,$B149:$B1142,$B148,$D149:$D1142,$D149,$E149:$E1142,$E149,$F149:$F1142,$F149)</f>
        <v>7771597.3300000001</v>
      </c>
      <c r="I148" s="28">
        <f>SUMIFS(I149:I1142,$B149:$B1142,$B148,$D149:$D1142,$D149,$E149:$E1142,$E149,$F149:$F1142,$F149)</f>
        <v>4004080</v>
      </c>
    </row>
    <row r="149" spans="1:9" s="24" customFormat="1" ht="15.75" x14ac:dyDescent="0.25">
      <c r="A149" s="20">
        <v>3</v>
      </c>
      <c r="B149" s="25">
        <v>955</v>
      </c>
      <c r="C149" s="34" t="s">
        <v>46</v>
      </c>
      <c r="D149" s="27" t="s">
        <v>74</v>
      </c>
      <c r="E149" s="27" t="s">
        <v>80</v>
      </c>
      <c r="F149" s="27" t="s">
        <v>49</v>
      </c>
      <c r="G149" s="27" t="s">
        <v>96</v>
      </c>
      <c r="H149" s="33">
        <v>7771597.3300000001</v>
      </c>
      <c r="I149" s="33">
        <v>4004080</v>
      </c>
    </row>
    <row r="150" spans="1:9" s="24" customFormat="1" ht="78.75" x14ac:dyDescent="0.25">
      <c r="A150" s="20">
        <v>2</v>
      </c>
      <c r="B150" s="25">
        <v>955</v>
      </c>
      <c r="C150" s="34" t="s">
        <v>154</v>
      </c>
      <c r="D150" s="27" t="s">
        <v>74</v>
      </c>
      <c r="E150" s="27" t="s">
        <v>80</v>
      </c>
      <c r="F150" s="27" t="s">
        <v>50</v>
      </c>
      <c r="G150" s="27" t="s">
        <v>76</v>
      </c>
      <c r="H150" s="28">
        <f>SUMIFS(H151:H1144,$B151:$B1144,$B150,$D151:$D1144,$D151,$E151:$E1144,$E151,$F151:$F1144,$F151)</f>
        <v>0</v>
      </c>
      <c r="I150" s="28">
        <f>SUMIFS(I151:I1144,$B151:$B1144,$B150,$D151:$D1144,$D151,$E151:$E1144,$E151,$F151:$F1144,$F151)</f>
        <v>0</v>
      </c>
    </row>
    <row r="151" spans="1:9" s="24" customFormat="1" ht="15.75" x14ac:dyDescent="0.25">
      <c r="A151" s="20">
        <v>3</v>
      </c>
      <c r="B151" s="25">
        <v>955</v>
      </c>
      <c r="C151" s="34" t="s">
        <v>46</v>
      </c>
      <c r="D151" s="27" t="s">
        <v>74</v>
      </c>
      <c r="E151" s="27" t="s">
        <v>80</v>
      </c>
      <c r="F151" s="27" t="s">
        <v>50</v>
      </c>
      <c r="G151" s="27" t="s">
        <v>96</v>
      </c>
      <c r="H151" s="33">
        <v>0</v>
      </c>
      <c r="I151" s="33">
        <v>0</v>
      </c>
    </row>
    <row r="152" spans="1:9" s="24" customFormat="1" ht="47.25" x14ac:dyDescent="0.25">
      <c r="A152" s="20">
        <v>2</v>
      </c>
      <c r="B152" s="25">
        <v>955</v>
      </c>
      <c r="C152" s="34" t="s">
        <v>190</v>
      </c>
      <c r="D152" s="27" t="s">
        <v>74</v>
      </c>
      <c r="E152" s="27" t="s">
        <v>80</v>
      </c>
      <c r="F152" s="27" t="s">
        <v>149</v>
      </c>
      <c r="G152" s="27"/>
      <c r="H152" s="28">
        <f>SUMIFS(H153:H1147,$B153:$B1147,$B152,$D153:$D1147,$D153,$E153:$E1147,$E153,$F153:$F1147,$F153)</f>
        <v>2454364.12</v>
      </c>
      <c r="I152" s="28">
        <f>SUMIFS(I153:I1147,$B153:$B1147,$B152,$D153:$D1147,$D153,$E153:$E1147,$E153,$F153:$F1147,$F153)</f>
        <v>106699.9</v>
      </c>
    </row>
    <row r="153" spans="1:9" s="24" customFormat="1" ht="15.75" x14ac:dyDescent="0.25">
      <c r="A153" s="20">
        <v>3</v>
      </c>
      <c r="B153" s="25">
        <v>955</v>
      </c>
      <c r="C153" s="34" t="s">
        <v>46</v>
      </c>
      <c r="D153" s="27" t="s">
        <v>74</v>
      </c>
      <c r="E153" s="27" t="s">
        <v>80</v>
      </c>
      <c r="F153" s="27" t="s">
        <v>149</v>
      </c>
      <c r="G153" s="27" t="s">
        <v>96</v>
      </c>
      <c r="H153" s="33">
        <v>2454364.12</v>
      </c>
      <c r="I153" s="33">
        <v>106699.9</v>
      </c>
    </row>
    <row r="154" spans="1:9" s="24" customFormat="1" ht="47.25" x14ac:dyDescent="0.25">
      <c r="A154" s="20">
        <v>2</v>
      </c>
      <c r="B154" s="25">
        <v>955</v>
      </c>
      <c r="C154" s="34" t="s">
        <v>193</v>
      </c>
      <c r="D154" s="27" t="s">
        <v>74</v>
      </c>
      <c r="E154" s="27" t="s">
        <v>80</v>
      </c>
      <c r="F154" s="27" t="s">
        <v>192</v>
      </c>
      <c r="G154" s="27"/>
      <c r="H154" s="28">
        <f>SUMIFS(H155:H1149,$B155:$B1149,$B154,$D155:$D1149,$D155,$E155:$E1149,$E155,$F155:$F1149,$F155)</f>
        <v>4096584.41</v>
      </c>
      <c r="I154" s="28">
        <f>SUMIFS(I155:I1149,$B155:$B1149,$B154,$D155:$D1149,$D155,$E155:$E1149,$E155,$F155:$F1149,$F155)</f>
        <v>1218051.1100000001</v>
      </c>
    </row>
    <row r="155" spans="1:9" s="24" customFormat="1" ht="31.5" x14ac:dyDescent="0.25">
      <c r="A155" s="20">
        <v>3</v>
      </c>
      <c r="B155" s="25">
        <v>955</v>
      </c>
      <c r="C155" s="34" t="s">
        <v>23</v>
      </c>
      <c r="D155" s="27" t="s">
        <v>74</v>
      </c>
      <c r="E155" s="27" t="s">
        <v>80</v>
      </c>
      <c r="F155" s="27" t="s">
        <v>192</v>
      </c>
      <c r="G155" s="27" t="s">
        <v>87</v>
      </c>
      <c r="H155" s="33">
        <v>4096584.41</v>
      </c>
      <c r="I155" s="33">
        <v>1218051.1100000001</v>
      </c>
    </row>
    <row r="156" spans="1:9" s="24" customFormat="1" ht="31.5" x14ac:dyDescent="0.25">
      <c r="A156" s="20">
        <v>1</v>
      </c>
      <c r="B156" s="25">
        <v>955</v>
      </c>
      <c r="C156" s="34" t="s">
        <v>51</v>
      </c>
      <c r="D156" s="27" t="s">
        <v>93</v>
      </c>
      <c r="E156" s="27" t="s">
        <v>91</v>
      </c>
      <c r="F156" s="27" t="s">
        <v>7</v>
      </c>
      <c r="G156" s="27" t="s">
        <v>76</v>
      </c>
      <c r="H156" s="28">
        <f>SUMIFS(H157:H1147,$B157:$B1147,$B157,$D157:$D1147,$D157,$E157:$E1147,$E157)/2</f>
        <v>232200</v>
      </c>
      <c r="I156" s="28">
        <f>SUMIFS(I157:I1147,$B157:$B1147,$B157,$D157:$D1147,$D157,$E157:$E1147,$E157)/2</f>
        <v>26714.46</v>
      </c>
    </row>
    <row r="157" spans="1:9" s="24" customFormat="1" ht="54" customHeight="1" x14ac:dyDescent="0.25">
      <c r="A157" s="20">
        <v>2</v>
      </c>
      <c r="B157" s="25">
        <v>955</v>
      </c>
      <c r="C157" s="34" t="s">
        <v>160</v>
      </c>
      <c r="D157" s="27" t="s">
        <v>93</v>
      </c>
      <c r="E157" s="27" t="s">
        <v>91</v>
      </c>
      <c r="F157" s="27" t="s">
        <v>111</v>
      </c>
      <c r="G157" s="27" t="s">
        <v>76</v>
      </c>
      <c r="H157" s="28">
        <f>SUMIFS(H158:H1147,$B158:$B1147,$B157,$D158:$D1147,$D158,$E158:$E1147,$E158,$F158:$F1147,$F158)</f>
        <v>232200</v>
      </c>
      <c r="I157" s="28">
        <f>SUMIFS(I158:I1147,$B158:$B1147,$B157,$D158:$D1147,$D158,$E158:$E1147,$E158,$F158:$F1147,$F158)</f>
        <v>26714.46</v>
      </c>
    </row>
    <row r="158" spans="1:9" s="24" customFormat="1" ht="47.25" x14ac:dyDescent="0.25">
      <c r="A158" s="20">
        <v>3</v>
      </c>
      <c r="B158" s="25">
        <v>955</v>
      </c>
      <c r="C158" s="34" t="s">
        <v>12</v>
      </c>
      <c r="D158" s="27" t="s">
        <v>93</v>
      </c>
      <c r="E158" s="27" t="s">
        <v>91</v>
      </c>
      <c r="F158" s="27" t="s">
        <v>111</v>
      </c>
      <c r="G158" s="27" t="s">
        <v>78</v>
      </c>
      <c r="H158" s="33">
        <v>232200</v>
      </c>
      <c r="I158" s="33">
        <v>26714.46</v>
      </c>
    </row>
    <row r="159" spans="1:9" s="24" customFormat="1" ht="63" x14ac:dyDescent="0.25">
      <c r="A159" s="20">
        <v>1</v>
      </c>
      <c r="B159" s="25">
        <v>955</v>
      </c>
      <c r="C159" s="34" t="s">
        <v>52</v>
      </c>
      <c r="D159" s="27" t="s">
        <v>83</v>
      </c>
      <c r="E159" s="27" t="s">
        <v>94</v>
      </c>
      <c r="F159" s="27" t="s">
        <v>7</v>
      </c>
      <c r="G159" s="27" t="s">
        <v>76</v>
      </c>
      <c r="H159" s="28">
        <f>SUMIFS(H160:H1150,$B160:$B1150,$B160,$D160:$D1150,$D160,$E160:$E1150,$E160)/2</f>
        <v>1352600</v>
      </c>
      <c r="I159" s="28">
        <f>SUMIFS(I160:I1150,$B160:$B1150,$B160,$D160:$D1150,$D160,$E160:$E1150,$E160)/2</f>
        <v>638300</v>
      </c>
    </row>
    <row r="160" spans="1:9" s="24" customFormat="1" ht="94.5" x14ac:dyDescent="0.25">
      <c r="A160" s="20">
        <v>2</v>
      </c>
      <c r="B160" s="25">
        <v>955</v>
      </c>
      <c r="C160" s="34" t="s">
        <v>156</v>
      </c>
      <c r="D160" s="27" t="s">
        <v>83</v>
      </c>
      <c r="E160" s="27" t="s">
        <v>94</v>
      </c>
      <c r="F160" s="27" t="s">
        <v>45</v>
      </c>
      <c r="G160" s="27"/>
      <c r="H160" s="28">
        <f>SUMIFS(H161:H1150,$B161:$B1150,$B160,$D161:$D1150,$D161,$E161:$E1150,$E161,$F161:$F1150,$F161)</f>
        <v>1276600</v>
      </c>
      <c r="I160" s="28">
        <f>SUMIFS(I161:I1150,$B161:$B1150,$B160,$D161:$D1150,$D161,$E161:$E1150,$E161,$F161:$F1150,$F161)</f>
        <v>638300</v>
      </c>
    </row>
    <row r="161" spans="1:9" s="24" customFormat="1" ht="15.75" x14ac:dyDescent="0.25">
      <c r="A161" s="20">
        <v>3</v>
      </c>
      <c r="B161" s="25">
        <v>955</v>
      </c>
      <c r="C161" s="34" t="s">
        <v>46</v>
      </c>
      <c r="D161" s="27" t="s">
        <v>83</v>
      </c>
      <c r="E161" s="27" t="s">
        <v>94</v>
      </c>
      <c r="F161" s="27" t="s">
        <v>45</v>
      </c>
      <c r="G161" s="27" t="s">
        <v>96</v>
      </c>
      <c r="H161" s="33">
        <v>1276600</v>
      </c>
      <c r="I161" s="33">
        <v>638300</v>
      </c>
    </row>
    <row r="162" spans="1:9" s="24" customFormat="1" ht="94.5" x14ac:dyDescent="0.25">
      <c r="A162" s="20">
        <v>2</v>
      </c>
      <c r="B162" s="25">
        <v>955</v>
      </c>
      <c r="C162" s="34" t="s">
        <v>161</v>
      </c>
      <c r="D162" s="27" t="s">
        <v>83</v>
      </c>
      <c r="E162" s="27" t="s">
        <v>94</v>
      </c>
      <c r="F162" s="27" t="s">
        <v>112</v>
      </c>
      <c r="G162" s="27" t="s">
        <v>76</v>
      </c>
      <c r="H162" s="28">
        <f>SUMIFS(H163:H1152,$B163:$B1152,$B162,$D163:$D1152,$D163,$E163:$E1152,$E163,$F163:$F1152,$F163)</f>
        <v>76000</v>
      </c>
      <c r="I162" s="28">
        <f>SUMIFS(I163:I1152,$B163:$B1152,$B162,$D163:$D1152,$D163,$E163:$E1152,$E163,$F163:$F1152,$F163)</f>
        <v>0</v>
      </c>
    </row>
    <row r="163" spans="1:9" s="24" customFormat="1" ht="47.25" x14ac:dyDescent="0.25">
      <c r="A163" s="20">
        <v>3</v>
      </c>
      <c r="B163" s="25">
        <v>955</v>
      </c>
      <c r="C163" s="34" t="s">
        <v>12</v>
      </c>
      <c r="D163" s="27" t="s">
        <v>83</v>
      </c>
      <c r="E163" s="27" t="s">
        <v>94</v>
      </c>
      <c r="F163" s="27" t="s">
        <v>112</v>
      </c>
      <c r="G163" s="27" t="s">
        <v>78</v>
      </c>
      <c r="H163" s="33">
        <v>76000</v>
      </c>
      <c r="I163" s="33">
        <v>0</v>
      </c>
    </row>
    <row r="164" spans="1:9" s="24" customFormat="1" ht="15.75" x14ac:dyDescent="0.25">
      <c r="A164" s="20">
        <v>1</v>
      </c>
      <c r="B164" s="25">
        <v>955</v>
      </c>
      <c r="C164" s="34" t="s">
        <v>54</v>
      </c>
      <c r="D164" s="27" t="s">
        <v>91</v>
      </c>
      <c r="E164" s="27" t="s">
        <v>97</v>
      </c>
      <c r="F164" s="27"/>
      <c r="G164" s="27"/>
      <c r="H164" s="28">
        <f>SUMIFS(H165:H1155,$B165:$B1155,$B165,$D165:$D1155,$D165,$E165:$E1155,$E165)/2</f>
        <v>24067414.039999999</v>
      </c>
      <c r="I164" s="28">
        <f>SUMIFS(I165:I1155,$B165:$B1155,$B165,$D165:$D1155,$D165,$E165:$E1155,$E165)/2</f>
        <v>11515218.800000001</v>
      </c>
    </row>
    <row r="165" spans="1:9" s="24" customFormat="1" ht="63" x14ac:dyDescent="0.25">
      <c r="A165" s="20">
        <v>2</v>
      </c>
      <c r="B165" s="25">
        <v>955</v>
      </c>
      <c r="C165" s="30" t="s">
        <v>134</v>
      </c>
      <c r="D165" s="27" t="s">
        <v>91</v>
      </c>
      <c r="E165" s="27" t="s">
        <v>97</v>
      </c>
      <c r="F165" s="27" t="s">
        <v>15</v>
      </c>
      <c r="G165" s="27" t="s">
        <v>76</v>
      </c>
      <c r="H165" s="28">
        <f>SUMIFS(H166:H1155,$B166:$B1155,$B165,$D166:$D1155,$D166,$E166:$E1155,$E166,$F166:$F1155,$F166)</f>
        <v>0</v>
      </c>
      <c r="I165" s="28">
        <f>SUMIFS(I166:I1155,$B166:$B1155,$B165,$D166:$D1155,$D166,$E166:$E1155,$E166,$F166:$F1155,$F166)</f>
        <v>0</v>
      </c>
    </row>
    <row r="166" spans="1:9" s="24" customFormat="1" ht="47.25" x14ac:dyDescent="0.25">
      <c r="A166" s="20">
        <v>3</v>
      </c>
      <c r="B166" s="25">
        <v>955</v>
      </c>
      <c r="C166" s="26" t="s">
        <v>12</v>
      </c>
      <c r="D166" s="27" t="s">
        <v>91</v>
      </c>
      <c r="E166" s="27" t="s">
        <v>97</v>
      </c>
      <c r="F166" s="27" t="s">
        <v>15</v>
      </c>
      <c r="G166" s="27" t="s">
        <v>78</v>
      </c>
      <c r="H166" s="33">
        <v>0</v>
      </c>
      <c r="I166" s="33">
        <v>0</v>
      </c>
    </row>
    <row r="167" spans="1:9" s="24" customFormat="1" ht="94.5" x14ac:dyDescent="0.25">
      <c r="A167" s="20">
        <v>2</v>
      </c>
      <c r="B167" s="25">
        <v>955</v>
      </c>
      <c r="C167" s="34" t="s">
        <v>55</v>
      </c>
      <c r="D167" s="27" t="s">
        <v>91</v>
      </c>
      <c r="E167" s="27" t="s">
        <v>97</v>
      </c>
      <c r="F167" s="27" t="s">
        <v>56</v>
      </c>
      <c r="G167" s="27"/>
      <c r="H167" s="28">
        <f>SUMIFS(H168:H1157,$B168:$B1157,$B167,$D168:$D1157,$D168,$E168:$E1157,$E168,$F168:$F1157,$F168)</f>
        <v>24067414.039999999</v>
      </c>
      <c r="I167" s="28">
        <f>SUMIFS(I168:I1157,$B168:$B1157,$B167,$D168:$D1157,$D168,$E168:$E1157,$E168,$F168:$F1157,$F168)</f>
        <v>11515218.800000001</v>
      </c>
    </row>
    <row r="168" spans="1:9" s="24" customFormat="1" ht="31.5" x14ac:dyDescent="0.25">
      <c r="A168" s="20">
        <v>3</v>
      </c>
      <c r="B168" s="25">
        <v>955</v>
      </c>
      <c r="C168" s="34" t="s">
        <v>23</v>
      </c>
      <c r="D168" s="27" t="s">
        <v>91</v>
      </c>
      <c r="E168" s="27" t="s">
        <v>97</v>
      </c>
      <c r="F168" s="27" t="s">
        <v>56</v>
      </c>
      <c r="G168" s="27" t="s">
        <v>87</v>
      </c>
      <c r="H168" s="33">
        <v>3644584</v>
      </c>
      <c r="I168" s="33">
        <v>1897896.29</v>
      </c>
    </row>
    <row r="169" spans="1:9" s="24" customFormat="1" ht="47.25" x14ac:dyDescent="0.25">
      <c r="A169" s="20">
        <v>3</v>
      </c>
      <c r="B169" s="25">
        <v>955</v>
      </c>
      <c r="C169" s="34" t="s">
        <v>12</v>
      </c>
      <c r="D169" s="27" t="s">
        <v>91</v>
      </c>
      <c r="E169" s="27" t="s">
        <v>97</v>
      </c>
      <c r="F169" s="27" t="s">
        <v>56</v>
      </c>
      <c r="G169" s="27" t="s">
        <v>78</v>
      </c>
      <c r="H169" s="33">
        <v>1298932.04</v>
      </c>
      <c r="I169" s="33">
        <v>89463.51</v>
      </c>
    </row>
    <row r="170" spans="1:9" s="24" customFormat="1" ht="15.75" x14ac:dyDescent="0.25">
      <c r="A170" s="20">
        <v>3</v>
      </c>
      <c r="B170" s="25">
        <v>955</v>
      </c>
      <c r="C170" s="34" t="s">
        <v>46</v>
      </c>
      <c r="D170" s="27" t="s">
        <v>91</v>
      </c>
      <c r="E170" s="27" t="s">
        <v>97</v>
      </c>
      <c r="F170" s="27" t="s">
        <v>56</v>
      </c>
      <c r="G170" s="27" t="s">
        <v>96</v>
      </c>
      <c r="H170" s="33">
        <v>0</v>
      </c>
      <c r="I170" s="33">
        <v>0</v>
      </c>
    </row>
    <row r="171" spans="1:9" s="24" customFormat="1" ht="78.75" x14ac:dyDescent="0.25">
      <c r="A171" s="20">
        <v>3</v>
      </c>
      <c r="B171" s="25">
        <v>955</v>
      </c>
      <c r="C171" s="34" t="s">
        <v>173</v>
      </c>
      <c r="D171" s="27" t="s">
        <v>91</v>
      </c>
      <c r="E171" s="27" t="s">
        <v>97</v>
      </c>
      <c r="F171" s="27" t="s">
        <v>56</v>
      </c>
      <c r="G171" s="27" t="s">
        <v>98</v>
      </c>
      <c r="H171" s="33">
        <v>19120498</v>
      </c>
      <c r="I171" s="33">
        <v>9527859</v>
      </c>
    </row>
    <row r="172" spans="1:9" s="24" customFormat="1" ht="21" customHeight="1" x14ac:dyDescent="0.25">
      <c r="A172" s="20">
        <v>3</v>
      </c>
      <c r="B172" s="25">
        <v>955</v>
      </c>
      <c r="C172" s="34" t="s">
        <v>13</v>
      </c>
      <c r="D172" s="27" t="s">
        <v>91</v>
      </c>
      <c r="E172" s="27" t="s">
        <v>97</v>
      </c>
      <c r="F172" s="27" t="s">
        <v>56</v>
      </c>
      <c r="G172" s="27" t="s">
        <v>79</v>
      </c>
      <c r="H172" s="33">
        <v>3400</v>
      </c>
      <c r="I172" s="33">
        <v>0</v>
      </c>
    </row>
    <row r="173" spans="1:9" s="24" customFormat="1" ht="15.75" x14ac:dyDescent="0.25">
      <c r="A173" s="20">
        <v>1</v>
      </c>
      <c r="B173" s="25">
        <v>955</v>
      </c>
      <c r="C173" s="34" t="s">
        <v>57</v>
      </c>
      <c r="D173" s="27" t="s">
        <v>91</v>
      </c>
      <c r="E173" s="27" t="s">
        <v>88</v>
      </c>
      <c r="F173" s="27" t="s">
        <v>7</v>
      </c>
      <c r="G173" s="27" t="s">
        <v>76</v>
      </c>
      <c r="H173" s="28">
        <f>SUMIFS(H174:H1164,$B174:$B1164,$B174,$D174:$D1164,$D174,$E174:$E1164,$E174)/2</f>
        <v>1887214</v>
      </c>
      <c r="I173" s="28">
        <f>SUMIFS(I174:I1164,$B174:$B1164,$B174,$D174:$D1164,$D174,$E174:$E1164,$E174)/2</f>
        <v>902973</v>
      </c>
    </row>
    <row r="174" spans="1:9" s="24" customFormat="1" ht="63" x14ac:dyDescent="0.25">
      <c r="A174" s="20">
        <v>2</v>
      </c>
      <c r="B174" s="25">
        <v>955</v>
      </c>
      <c r="C174" s="34" t="s">
        <v>133</v>
      </c>
      <c r="D174" s="27" t="s">
        <v>91</v>
      </c>
      <c r="E174" s="27" t="s">
        <v>88</v>
      </c>
      <c r="F174" s="27" t="s">
        <v>135</v>
      </c>
      <c r="G174" s="27"/>
      <c r="H174" s="28">
        <f>SUMIFS(H175:H1164,$B175:$B1164,$B174,$D175:$D1164,$D175,$E175:$E1164,$E175,$F175:$F1164,$F175)</f>
        <v>1887214</v>
      </c>
      <c r="I174" s="28">
        <f>SUMIFS(I175:I1164,$B175:$B1164,$B174,$D175:$D1164,$D175,$E175:$E1164,$E175,$F175:$F1164,$F175)</f>
        <v>902973</v>
      </c>
    </row>
    <row r="175" spans="1:9" s="24" customFormat="1" ht="78.75" x14ac:dyDescent="0.25">
      <c r="A175" s="20">
        <v>3</v>
      </c>
      <c r="B175" s="25">
        <v>955</v>
      </c>
      <c r="C175" s="34" t="s">
        <v>173</v>
      </c>
      <c r="D175" s="27" t="s">
        <v>91</v>
      </c>
      <c r="E175" s="27" t="s">
        <v>88</v>
      </c>
      <c r="F175" s="27" t="s">
        <v>135</v>
      </c>
      <c r="G175" s="27" t="s">
        <v>98</v>
      </c>
      <c r="H175" s="33">
        <v>1887214</v>
      </c>
      <c r="I175" s="33">
        <v>902973</v>
      </c>
    </row>
    <row r="176" spans="1:9" s="24" customFormat="1" ht="15.75" x14ac:dyDescent="0.25">
      <c r="A176" s="20">
        <v>1</v>
      </c>
      <c r="B176" s="25">
        <v>955</v>
      </c>
      <c r="C176" s="34" t="s">
        <v>169</v>
      </c>
      <c r="D176" s="27" t="s">
        <v>91</v>
      </c>
      <c r="E176" s="27" t="s">
        <v>94</v>
      </c>
      <c r="F176" s="27"/>
      <c r="G176" s="27"/>
      <c r="H176" s="28">
        <f>SUMIFS(H177:H1167,$B177:$B1167,$B177,$D177:$D1167,$D177,$E177:$E1167,$E177)/2</f>
        <v>49968934.100000001</v>
      </c>
      <c r="I176" s="28">
        <f>SUMIFS(I177:I1167,$B177:$B1167,$B177,$D177:$D1167,$D177,$E177:$E1167,$E177)/2</f>
        <v>2534120.58</v>
      </c>
    </row>
    <row r="177" spans="1:9" s="24" customFormat="1" ht="78.75" x14ac:dyDescent="0.25">
      <c r="A177" s="20">
        <v>2</v>
      </c>
      <c r="B177" s="25">
        <v>955</v>
      </c>
      <c r="C177" s="34" t="s">
        <v>178</v>
      </c>
      <c r="D177" s="27" t="s">
        <v>91</v>
      </c>
      <c r="E177" s="27" t="s">
        <v>94</v>
      </c>
      <c r="F177" s="27" t="s">
        <v>58</v>
      </c>
      <c r="G177" s="27"/>
      <c r="H177" s="28">
        <f>SUMIFS(H178:H1167,$B178:$B1167,$B177,$D178:$D1167,$D178,$E178:$E1167,$E178,$F178:$F1167,$F178)</f>
        <v>49968934.100000001</v>
      </c>
      <c r="I177" s="28">
        <f>SUMIFS(I178:I1167,$B178:$B1167,$B177,$D178:$D1167,$D178,$E178:$E1167,$E178,$F178:$F1167,$F178)</f>
        <v>2534120.58</v>
      </c>
    </row>
    <row r="178" spans="1:9" s="24" customFormat="1" ht="15.75" x14ac:dyDescent="0.25">
      <c r="A178" s="20">
        <v>3</v>
      </c>
      <c r="B178" s="25">
        <v>955</v>
      </c>
      <c r="C178" s="34" t="s">
        <v>46</v>
      </c>
      <c r="D178" s="27" t="s">
        <v>91</v>
      </c>
      <c r="E178" s="27" t="s">
        <v>94</v>
      </c>
      <c r="F178" s="27" t="s">
        <v>58</v>
      </c>
      <c r="G178" s="27" t="s">
        <v>96</v>
      </c>
      <c r="H178" s="33">
        <v>49968934.100000001</v>
      </c>
      <c r="I178" s="33">
        <v>2534120.58</v>
      </c>
    </row>
    <row r="179" spans="1:9" s="24" customFormat="1" ht="15.75" x14ac:dyDescent="0.25">
      <c r="A179" s="20">
        <v>1</v>
      </c>
      <c r="B179" s="25">
        <v>955</v>
      </c>
      <c r="C179" s="34" t="s">
        <v>139</v>
      </c>
      <c r="D179" s="27" t="s">
        <v>91</v>
      </c>
      <c r="E179" s="27" t="s">
        <v>89</v>
      </c>
      <c r="F179" s="27" t="s">
        <v>7</v>
      </c>
      <c r="G179" s="27" t="s">
        <v>76</v>
      </c>
      <c r="H179" s="28">
        <f>SUMIFS(H180:H1170,$B180:$B1170,$B180,$D180:$D1170,$D180,$E180:$E1170,$E180)/2</f>
        <v>0</v>
      </c>
      <c r="I179" s="28">
        <f>SUMIFS(I180:I1170,$B180:$B1170,$B180,$D180:$D1170,$D180,$E180:$E1170,$E180)/2</f>
        <v>0</v>
      </c>
    </row>
    <row r="180" spans="1:9" s="24" customFormat="1" ht="78.75" x14ac:dyDescent="0.25">
      <c r="A180" s="20">
        <v>2</v>
      </c>
      <c r="B180" s="25">
        <v>955</v>
      </c>
      <c r="C180" s="34" t="s">
        <v>154</v>
      </c>
      <c r="D180" s="27" t="s">
        <v>91</v>
      </c>
      <c r="E180" s="27" t="s">
        <v>89</v>
      </c>
      <c r="F180" s="27" t="s">
        <v>50</v>
      </c>
      <c r="G180" s="27"/>
      <c r="H180" s="28">
        <f>SUMIFS(H181:H1170,$B181:$B1170,$B180,$D181:$D1170,$D181,$E181:$E1170,$E181,$F181:$F1170,$F181)</f>
        <v>0</v>
      </c>
      <c r="I180" s="28">
        <f>SUMIFS(I181:I1170,$B181:$B1170,$B180,$D181:$D1170,$D181,$E181:$E1170,$E181,$F181:$F1170,$F181)</f>
        <v>0</v>
      </c>
    </row>
    <row r="181" spans="1:9" s="24" customFormat="1" ht="15.75" x14ac:dyDescent="0.25">
      <c r="A181" s="20">
        <v>3</v>
      </c>
      <c r="B181" s="25">
        <v>955</v>
      </c>
      <c r="C181" s="34" t="s">
        <v>46</v>
      </c>
      <c r="D181" s="27" t="s">
        <v>91</v>
      </c>
      <c r="E181" s="27" t="s">
        <v>89</v>
      </c>
      <c r="F181" s="27" t="s">
        <v>50</v>
      </c>
      <c r="G181" s="27" t="s">
        <v>96</v>
      </c>
      <c r="H181" s="33">
        <v>0</v>
      </c>
      <c r="I181" s="33">
        <v>0</v>
      </c>
    </row>
    <row r="182" spans="1:9" s="24" customFormat="1" ht="50.45" customHeight="1" x14ac:dyDescent="0.25">
      <c r="A182" s="20">
        <v>2</v>
      </c>
      <c r="B182" s="25">
        <v>955</v>
      </c>
      <c r="C182" s="34" t="s">
        <v>146</v>
      </c>
      <c r="D182" s="27" t="s">
        <v>91</v>
      </c>
      <c r="E182" s="27" t="s">
        <v>89</v>
      </c>
      <c r="F182" s="27" t="s">
        <v>142</v>
      </c>
      <c r="G182" s="27"/>
      <c r="H182" s="28">
        <f>SUMIFS(H183:H1172,$B183:$B1172,$B182,$D183:$D1172,$D183,$E183:$E1172,$E183,$F183:$F1172,$F183)</f>
        <v>0</v>
      </c>
      <c r="I182" s="28">
        <f>SUMIFS(I183:I1172,$B183:$B1172,$B182,$D183:$D1172,$D183,$E183:$E1172,$E183,$F183:$F1172,$F183)</f>
        <v>0</v>
      </c>
    </row>
    <row r="183" spans="1:9" s="24" customFormat="1" ht="15.75" x14ac:dyDescent="0.25">
      <c r="A183" s="20">
        <v>3</v>
      </c>
      <c r="B183" s="25">
        <v>955</v>
      </c>
      <c r="C183" s="34" t="s">
        <v>145</v>
      </c>
      <c r="D183" s="27" t="s">
        <v>91</v>
      </c>
      <c r="E183" s="27" t="s">
        <v>89</v>
      </c>
      <c r="F183" s="27" t="s">
        <v>142</v>
      </c>
      <c r="G183" s="27" t="s">
        <v>144</v>
      </c>
      <c r="H183" s="33">
        <v>0</v>
      </c>
      <c r="I183" s="33">
        <v>0</v>
      </c>
    </row>
    <row r="184" spans="1:9" s="24" customFormat="1" ht="31.5" x14ac:dyDescent="0.25">
      <c r="A184" s="20">
        <v>1</v>
      </c>
      <c r="B184" s="25">
        <v>955</v>
      </c>
      <c r="C184" s="34" t="s">
        <v>37</v>
      </c>
      <c r="D184" s="27" t="s">
        <v>91</v>
      </c>
      <c r="E184" s="27" t="s">
        <v>92</v>
      </c>
      <c r="F184" s="27"/>
      <c r="G184" s="27"/>
      <c r="H184" s="28">
        <f>SUMIFS(H185:H1175,$B185:$B1175,$B185,$D185:$D1175,$D185,$E185:$E1175,$E185)/2</f>
        <v>4433100</v>
      </c>
      <c r="I184" s="28">
        <f>SUMIFS(I185:I1175,$B185:$B1175,$B185,$D185:$D1175,$D185,$E185:$E1175,$E185)/2</f>
        <v>1023600</v>
      </c>
    </row>
    <row r="185" spans="1:9" s="24" customFormat="1" ht="63" x14ac:dyDescent="0.25">
      <c r="A185" s="20">
        <v>2</v>
      </c>
      <c r="B185" s="25">
        <v>955</v>
      </c>
      <c r="C185" s="34" t="s">
        <v>162</v>
      </c>
      <c r="D185" s="27" t="s">
        <v>91</v>
      </c>
      <c r="E185" s="27" t="s">
        <v>92</v>
      </c>
      <c r="F185" s="27" t="s">
        <v>59</v>
      </c>
      <c r="G185" s="27"/>
      <c r="H185" s="28">
        <f>SUMIFS(H186:H1175,$B186:$B1175,$B185,$D186:$D1175,$D186,$E186:$E1175,$E186,$F186:$F1175,$F186)</f>
        <v>4433100</v>
      </c>
      <c r="I185" s="28">
        <f>SUMIFS(I186:I1175,$B186:$B1175,$B185,$D186:$D1175,$D186,$E186:$E1175,$E186,$F186:$F1175,$F186)</f>
        <v>1023600</v>
      </c>
    </row>
    <row r="186" spans="1:9" s="24" customFormat="1" ht="94.5" x14ac:dyDescent="0.25">
      <c r="A186" s="20">
        <v>3</v>
      </c>
      <c r="B186" s="25">
        <v>955</v>
      </c>
      <c r="C186" s="34" t="s">
        <v>202</v>
      </c>
      <c r="D186" s="27" t="s">
        <v>91</v>
      </c>
      <c r="E186" s="27" t="s">
        <v>92</v>
      </c>
      <c r="F186" s="27" t="s">
        <v>59</v>
      </c>
      <c r="G186" s="27" t="s">
        <v>99</v>
      </c>
      <c r="H186" s="33">
        <v>4433100</v>
      </c>
      <c r="I186" s="33">
        <v>1023600</v>
      </c>
    </row>
    <row r="187" spans="1:9" s="24" customFormat="1" ht="15.75" x14ac:dyDescent="0.25">
      <c r="A187" s="20">
        <v>1</v>
      </c>
      <c r="B187" s="25">
        <v>955</v>
      </c>
      <c r="C187" s="34" t="s">
        <v>60</v>
      </c>
      <c r="D187" s="27" t="s">
        <v>97</v>
      </c>
      <c r="E187" s="27" t="s">
        <v>74</v>
      </c>
      <c r="F187" s="27"/>
      <c r="G187" s="27"/>
      <c r="H187" s="28">
        <f>SUMIFS(H188:H1178,$B188:$B1178,$B188,$D188:$D1178,$D188,$E188:$E1178,$E188)/2</f>
        <v>63592166.600000001</v>
      </c>
      <c r="I187" s="28">
        <f>SUMIFS(I188:I1178,$B188:$B1178,$B188,$D188:$D1178,$D188,$E188:$E1178,$E188)/2</f>
        <v>11458225.4</v>
      </c>
    </row>
    <row r="188" spans="1:9" s="24" customFormat="1" ht="82.15" customHeight="1" x14ac:dyDescent="0.25">
      <c r="A188" s="20">
        <v>2</v>
      </c>
      <c r="B188" s="25">
        <v>955</v>
      </c>
      <c r="C188" s="37" t="s">
        <v>159</v>
      </c>
      <c r="D188" s="27" t="s">
        <v>97</v>
      </c>
      <c r="E188" s="27" t="s">
        <v>74</v>
      </c>
      <c r="F188" s="27" t="s">
        <v>49</v>
      </c>
      <c r="G188" s="27" t="s">
        <v>76</v>
      </c>
      <c r="H188" s="28">
        <f>SUMIFS(H189:H1178,$B189:$B1178,$B188,$D189:$D1178,$D189,$E189:$E1178,$E189,$F189:$F1178,$F189)</f>
        <v>2537940</v>
      </c>
      <c r="I188" s="28">
        <f>SUMIFS(I189:I1178,$B189:$B1178,$B188,$D189:$D1178,$D189,$E189:$E1178,$E189,$F189:$F1178,$F189)</f>
        <v>1382000</v>
      </c>
    </row>
    <row r="189" spans="1:9" s="24" customFormat="1" ht="15.75" x14ac:dyDescent="0.25">
      <c r="A189" s="20">
        <v>3</v>
      </c>
      <c r="B189" s="25">
        <v>955</v>
      </c>
      <c r="C189" s="34" t="s">
        <v>46</v>
      </c>
      <c r="D189" s="27" t="s">
        <v>97</v>
      </c>
      <c r="E189" s="27" t="s">
        <v>74</v>
      </c>
      <c r="F189" s="27" t="s">
        <v>49</v>
      </c>
      <c r="G189" s="27" t="s">
        <v>96</v>
      </c>
      <c r="H189" s="33">
        <v>2537940</v>
      </c>
      <c r="I189" s="33">
        <v>1382000</v>
      </c>
    </row>
    <row r="190" spans="1:9" s="24" customFormat="1" ht="66" customHeight="1" x14ac:dyDescent="0.25">
      <c r="A190" s="20">
        <v>2</v>
      </c>
      <c r="B190" s="25">
        <v>955</v>
      </c>
      <c r="C190" s="37" t="s">
        <v>141</v>
      </c>
      <c r="D190" s="27" t="s">
        <v>97</v>
      </c>
      <c r="E190" s="27" t="s">
        <v>74</v>
      </c>
      <c r="F190" s="27" t="s">
        <v>140</v>
      </c>
      <c r="G190" s="27" t="s">
        <v>76</v>
      </c>
      <c r="H190" s="28">
        <f>SUMIFS(H191:H1180,$B191:$B1180,$B190,$D191:$D1180,$D191,$E191:$E1180,$E191,$F191:$F1180,$F191)</f>
        <v>61054226.600000001</v>
      </c>
      <c r="I190" s="28">
        <f>SUMIFS(I191:I1180,$B191:$B1180,$B190,$D191:$D1180,$D191,$E191:$E1180,$E191,$F191:$F1180,$F191)</f>
        <v>10076225.4</v>
      </c>
    </row>
    <row r="191" spans="1:9" s="24" customFormat="1" ht="142.9" customHeight="1" x14ac:dyDescent="0.25">
      <c r="A191" s="20">
        <v>3</v>
      </c>
      <c r="B191" s="25">
        <v>955</v>
      </c>
      <c r="C191" s="34" t="s">
        <v>121</v>
      </c>
      <c r="D191" s="27" t="s">
        <v>97</v>
      </c>
      <c r="E191" s="27" t="s">
        <v>74</v>
      </c>
      <c r="F191" s="27" t="s">
        <v>140</v>
      </c>
      <c r="G191" s="27" t="s">
        <v>119</v>
      </c>
      <c r="H191" s="33">
        <v>61054226.600000001</v>
      </c>
      <c r="I191" s="33">
        <v>10076225.4</v>
      </c>
    </row>
    <row r="192" spans="1:9" s="24" customFormat="1" ht="15.75" x14ac:dyDescent="0.25">
      <c r="A192" s="20">
        <v>1</v>
      </c>
      <c r="B192" s="25">
        <v>955</v>
      </c>
      <c r="C192" s="34" t="s">
        <v>120</v>
      </c>
      <c r="D192" s="27" t="s">
        <v>97</v>
      </c>
      <c r="E192" s="27" t="s">
        <v>93</v>
      </c>
      <c r="F192" s="27" t="s">
        <v>7</v>
      </c>
      <c r="G192" s="27" t="s">
        <v>76</v>
      </c>
      <c r="H192" s="28">
        <f>SUMIFS(H193:H1183,$B193:$B1183,$B193,$D193:$D1183,$D193,$E193:$E1183,$E193)/2</f>
        <v>19261950.619999997</v>
      </c>
      <c r="I192" s="28">
        <f>SUMIFS(I193:I1183,$B193:$B1183,$B193,$D193:$D1183,$D193,$E193:$E1183,$E193)/2</f>
        <v>2738589.86</v>
      </c>
    </row>
    <row r="193" spans="1:9" s="24" customFormat="1" ht="47.25" x14ac:dyDescent="0.25">
      <c r="A193" s="20">
        <v>2</v>
      </c>
      <c r="B193" s="25">
        <v>955</v>
      </c>
      <c r="C193" s="34" t="s">
        <v>179</v>
      </c>
      <c r="D193" s="27" t="s">
        <v>97</v>
      </c>
      <c r="E193" s="27" t="s">
        <v>93</v>
      </c>
      <c r="F193" s="27" t="s">
        <v>61</v>
      </c>
      <c r="G193" s="27" t="s">
        <v>76</v>
      </c>
      <c r="H193" s="28">
        <f>SUMIFS(H194:H1183,$B194:$B1183,$B193,$D194:$D1183,$D194,$E194:$E1183,$E194,$F194:$F1183,$F194)</f>
        <v>7941200</v>
      </c>
      <c r="I193" s="28">
        <f>SUMIFS(I194:I1183,$B194:$B1183,$B193,$D194:$D1183,$D194,$E194:$E1183,$E194,$F194:$F1183,$F194)</f>
        <v>16500</v>
      </c>
    </row>
    <row r="194" spans="1:9" s="24" customFormat="1" ht="151.15" customHeight="1" x14ac:dyDescent="0.25">
      <c r="A194" s="20">
        <v>3</v>
      </c>
      <c r="B194" s="25">
        <v>955</v>
      </c>
      <c r="C194" s="34" t="s">
        <v>121</v>
      </c>
      <c r="D194" s="27" t="s">
        <v>97</v>
      </c>
      <c r="E194" s="27" t="s">
        <v>93</v>
      </c>
      <c r="F194" s="27" t="s">
        <v>61</v>
      </c>
      <c r="G194" s="27" t="s">
        <v>119</v>
      </c>
      <c r="H194" s="33">
        <v>7924700</v>
      </c>
      <c r="I194" s="33">
        <v>0</v>
      </c>
    </row>
    <row r="195" spans="1:9" s="24" customFormat="1" ht="24.6" customHeight="1" x14ac:dyDescent="0.25">
      <c r="A195" s="20">
        <v>3</v>
      </c>
      <c r="B195" s="25">
        <v>955</v>
      </c>
      <c r="C195" s="34" t="s">
        <v>46</v>
      </c>
      <c r="D195" s="27" t="s">
        <v>97</v>
      </c>
      <c r="E195" s="27" t="s">
        <v>93</v>
      </c>
      <c r="F195" s="27" t="s">
        <v>61</v>
      </c>
      <c r="G195" s="27" t="s">
        <v>96</v>
      </c>
      <c r="H195" s="33">
        <v>16500</v>
      </c>
      <c r="I195" s="33">
        <v>16500</v>
      </c>
    </row>
    <row r="196" spans="1:9" s="24" customFormat="1" ht="94.5" x14ac:dyDescent="0.25">
      <c r="A196" s="20">
        <v>2</v>
      </c>
      <c r="B196" s="25">
        <v>955</v>
      </c>
      <c r="C196" s="30" t="s">
        <v>163</v>
      </c>
      <c r="D196" s="27" t="s">
        <v>97</v>
      </c>
      <c r="E196" s="27" t="s">
        <v>93</v>
      </c>
      <c r="F196" s="27" t="s">
        <v>45</v>
      </c>
      <c r="G196" s="27" t="s">
        <v>76</v>
      </c>
      <c r="H196" s="28">
        <f>SUMIFS(H197:H1186,$B197:$B1186,$B196,$D197:$D1186,$D197,$E197:$E1186,$E197,$F197:$F1186,$F197)</f>
        <v>10500000</v>
      </c>
      <c r="I196" s="28">
        <f>SUMIFS(I197:I1186,$B197:$B1186,$B196,$D197:$D1186,$D197,$E197:$E1186,$E197,$F197:$F1186,$F197)</f>
        <v>1902159.94</v>
      </c>
    </row>
    <row r="197" spans="1:9" s="24" customFormat="1" ht="88.9" customHeight="1" x14ac:dyDescent="0.25">
      <c r="A197" s="20">
        <v>3</v>
      </c>
      <c r="B197" s="25">
        <v>955</v>
      </c>
      <c r="C197" s="34" t="s">
        <v>202</v>
      </c>
      <c r="D197" s="27" t="s">
        <v>97</v>
      </c>
      <c r="E197" s="27" t="s">
        <v>93</v>
      </c>
      <c r="F197" s="27" t="s">
        <v>45</v>
      </c>
      <c r="G197" s="27" t="s">
        <v>99</v>
      </c>
      <c r="H197" s="33">
        <v>0</v>
      </c>
      <c r="I197" s="33">
        <v>0</v>
      </c>
    </row>
    <row r="198" spans="1:9" s="24" customFormat="1" ht="84.6" customHeight="1" x14ac:dyDescent="0.25">
      <c r="A198" s="20">
        <v>3</v>
      </c>
      <c r="B198" s="25">
        <v>955</v>
      </c>
      <c r="C198" s="34" t="s">
        <v>173</v>
      </c>
      <c r="D198" s="27" t="s">
        <v>97</v>
      </c>
      <c r="E198" s="27" t="s">
        <v>93</v>
      </c>
      <c r="F198" s="27" t="s">
        <v>45</v>
      </c>
      <c r="G198" s="27" t="s">
        <v>98</v>
      </c>
      <c r="H198" s="33">
        <v>10500000</v>
      </c>
      <c r="I198" s="33">
        <v>1902159.94</v>
      </c>
    </row>
    <row r="199" spans="1:9" s="24" customFormat="1" ht="151.15" customHeight="1" x14ac:dyDescent="0.25">
      <c r="A199" s="20">
        <v>3</v>
      </c>
      <c r="B199" s="25">
        <v>955</v>
      </c>
      <c r="C199" s="34" t="s">
        <v>121</v>
      </c>
      <c r="D199" s="27" t="s">
        <v>97</v>
      </c>
      <c r="E199" s="27" t="s">
        <v>93</v>
      </c>
      <c r="F199" s="27" t="s">
        <v>45</v>
      </c>
      <c r="G199" s="27" t="s">
        <v>119</v>
      </c>
      <c r="H199" s="33">
        <v>0</v>
      </c>
      <c r="I199" s="33">
        <v>0</v>
      </c>
    </row>
    <row r="200" spans="1:9" s="24" customFormat="1" ht="94.5" x14ac:dyDescent="0.25">
      <c r="A200" s="20">
        <v>2</v>
      </c>
      <c r="B200" s="25">
        <v>955</v>
      </c>
      <c r="C200" s="34" t="s">
        <v>161</v>
      </c>
      <c r="D200" s="27" t="s">
        <v>97</v>
      </c>
      <c r="E200" s="27" t="s">
        <v>93</v>
      </c>
      <c r="F200" s="27" t="s">
        <v>112</v>
      </c>
      <c r="G200" s="27" t="s">
        <v>76</v>
      </c>
      <c r="H200" s="28">
        <f>SUMIFS(H201:H1190,$B201:$B1190,$B200,$D201:$D1190,$D201,$E201:$E1190,$E201,$F201:$F1190,$F201)</f>
        <v>820750.62</v>
      </c>
      <c r="I200" s="28">
        <f>SUMIFS(I201:I1190,$B201:$B1190,$B200,$D201:$D1190,$D201,$E201:$E1190,$E201,$F201:$F1190,$F201)</f>
        <v>819929.92</v>
      </c>
    </row>
    <row r="201" spans="1:9" s="24" customFormat="1" ht="15.75" x14ac:dyDescent="0.25">
      <c r="A201" s="20">
        <v>3</v>
      </c>
      <c r="B201" s="25">
        <v>955</v>
      </c>
      <c r="C201" s="34" t="s">
        <v>46</v>
      </c>
      <c r="D201" s="27" t="s">
        <v>97</v>
      </c>
      <c r="E201" s="27" t="s">
        <v>93</v>
      </c>
      <c r="F201" s="27" t="s">
        <v>112</v>
      </c>
      <c r="G201" s="27" t="s">
        <v>96</v>
      </c>
      <c r="H201" s="33">
        <v>820750.62</v>
      </c>
      <c r="I201" s="33">
        <v>819929.92</v>
      </c>
    </row>
    <row r="202" spans="1:9" s="24" customFormat="1" ht="15.75" x14ac:dyDescent="0.25">
      <c r="A202" s="20">
        <v>1</v>
      </c>
      <c r="B202" s="25">
        <v>955</v>
      </c>
      <c r="C202" s="34" t="s">
        <v>125</v>
      </c>
      <c r="D202" s="27" t="s">
        <v>97</v>
      </c>
      <c r="E202" s="27" t="s">
        <v>83</v>
      </c>
      <c r="F202" s="27" t="s">
        <v>7</v>
      </c>
      <c r="G202" s="27" t="s">
        <v>76</v>
      </c>
      <c r="H202" s="28">
        <f>SUMIFS(H203:H1193,$B203:$B1193,$B203,$D203:$D1193,$D203,$E203:$E1193,$E203)/2</f>
        <v>27697484.940000001</v>
      </c>
      <c r="I202" s="28">
        <f>SUMIFS(I203:I1193,$B203:$B1193,$B203,$D203:$D1193,$D203,$E203:$E1193,$E203)/2</f>
        <v>60922.94</v>
      </c>
    </row>
    <row r="203" spans="1:9" s="24" customFormat="1" ht="52.9" customHeight="1" x14ac:dyDescent="0.25">
      <c r="A203" s="20">
        <v>2</v>
      </c>
      <c r="B203" s="25">
        <v>955</v>
      </c>
      <c r="C203" s="34" t="s">
        <v>179</v>
      </c>
      <c r="D203" s="27" t="s">
        <v>97</v>
      </c>
      <c r="E203" s="27" t="s">
        <v>83</v>
      </c>
      <c r="F203" s="27" t="s">
        <v>61</v>
      </c>
      <c r="G203" s="27" t="s">
        <v>76</v>
      </c>
      <c r="H203" s="28">
        <f>SUMIFS(H204:H1193,$B204:$B1193,$B203,$D204:$D1193,$D204,$E204:$E1193,$E204,$F204:$F1193,$F204)</f>
        <v>10214758.52</v>
      </c>
      <c r="I203" s="28">
        <f>SUMIFS(I204:I1193,$B204:$B1193,$B203,$D204:$D1193,$D204,$E204:$E1193,$E204,$F204:$F1193,$F204)</f>
        <v>0</v>
      </c>
    </row>
    <row r="204" spans="1:9" s="24" customFormat="1" ht="15.75" x14ac:dyDescent="0.25">
      <c r="A204" s="20">
        <v>3</v>
      </c>
      <c r="B204" s="25">
        <v>955</v>
      </c>
      <c r="C204" s="34" t="s">
        <v>46</v>
      </c>
      <c r="D204" s="27" t="s">
        <v>97</v>
      </c>
      <c r="E204" s="27" t="s">
        <v>83</v>
      </c>
      <c r="F204" s="27" t="s">
        <v>61</v>
      </c>
      <c r="G204" s="27" t="s">
        <v>96</v>
      </c>
      <c r="H204" s="33">
        <v>10214758.52</v>
      </c>
      <c r="I204" s="33">
        <v>0</v>
      </c>
    </row>
    <row r="205" spans="1:9" s="24" customFormat="1" ht="72.599999999999994" customHeight="1" x14ac:dyDescent="0.25">
      <c r="A205" s="20">
        <v>2</v>
      </c>
      <c r="B205" s="25">
        <v>955</v>
      </c>
      <c r="C205" s="34" t="s">
        <v>124</v>
      </c>
      <c r="D205" s="27" t="s">
        <v>97</v>
      </c>
      <c r="E205" s="27" t="s">
        <v>83</v>
      </c>
      <c r="F205" s="27" t="s">
        <v>123</v>
      </c>
      <c r="G205" s="27" t="s">
        <v>76</v>
      </c>
      <c r="H205" s="28">
        <f>SUMIFS(H206:H1195,$B206:$B1195,$B205,$D206:$D1195,$D206,$E206:$E1195,$E206,$F206:$F1195,$F206)</f>
        <v>15283715.789999999</v>
      </c>
      <c r="I205" s="28">
        <f>SUMIFS(I206:I1195,$B206:$B1195,$B205,$D206:$D1195,$D206,$E206:$E1195,$E206,$F206:$F1195,$F206)</f>
        <v>44000</v>
      </c>
    </row>
    <row r="206" spans="1:9" s="24" customFormat="1" ht="15.75" x14ac:dyDescent="0.25">
      <c r="A206" s="20">
        <v>3</v>
      </c>
      <c r="B206" s="25">
        <v>955</v>
      </c>
      <c r="C206" s="34" t="s">
        <v>46</v>
      </c>
      <c r="D206" s="27" t="s">
        <v>97</v>
      </c>
      <c r="E206" s="27" t="s">
        <v>83</v>
      </c>
      <c r="F206" s="27" t="s">
        <v>123</v>
      </c>
      <c r="G206" s="27" t="s">
        <v>96</v>
      </c>
      <c r="H206" s="33">
        <v>15283715.789999999</v>
      </c>
      <c r="I206" s="33">
        <v>44000</v>
      </c>
    </row>
    <row r="207" spans="1:9" s="24" customFormat="1" ht="55.15" customHeight="1" x14ac:dyDescent="0.25">
      <c r="A207" s="20">
        <v>2</v>
      </c>
      <c r="B207" s="25">
        <v>955</v>
      </c>
      <c r="C207" s="34" t="s">
        <v>190</v>
      </c>
      <c r="D207" s="27" t="s">
        <v>97</v>
      </c>
      <c r="E207" s="27" t="s">
        <v>83</v>
      </c>
      <c r="F207" s="27" t="s">
        <v>149</v>
      </c>
      <c r="G207" s="27" t="s">
        <v>76</v>
      </c>
      <c r="H207" s="28">
        <f>SUMIFS(H208:H1197,$B208:$B1197,$B207,$D208:$D1197,$D208,$E208:$E1197,$E208,$F208:$F1197,$F208)</f>
        <v>2199010.63</v>
      </c>
      <c r="I207" s="28">
        <f>SUMIFS(I208:I1197,$B208:$B1197,$B207,$D208:$D1197,$D208,$E208:$E1197,$E208,$F208:$F1197,$F208)</f>
        <v>16922.939999999999</v>
      </c>
    </row>
    <row r="208" spans="1:9" s="24" customFormat="1" ht="15.75" x14ac:dyDescent="0.25">
      <c r="A208" s="20">
        <v>3</v>
      </c>
      <c r="B208" s="25">
        <v>955</v>
      </c>
      <c r="C208" s="34" t="s">
        <v>46</v>
      </c>
      <c r="D208" s="27" t="s">
        <v>97</v>
      </c>
      <c r="E208" s="27" t="s">
        <v>83</v>
      </c>
      <c r="F208" s="27" t="s">
        <v>149</v>
      </c>
      <c r="G208" s="27" t="s">
        <v>96</v>
      </c>
      <c r="H208" s="33">
        <v>2199010.63</v>
      </c>
      <c r="I208" s="33">
        <v>16922.939999999999</v>
      </c>
    </row>
    <row r="209" spans="1:9" s="24" customFormat="1" ht="31.5" x14ac:dyDescent="0.25">
      <c r="A209" s="20">
        <v>1</v>
      </c>
      <c r="B209" s="25">
        <v>955</v>
      </c>
      <c r="C209" s="34" t="s">
        <v>62</v>
      </c>
      <c r="D209" s="27" t="s">
        <v>75</v>
      </c>
      <c r="E209" s="27" t="s">
        <v>97</v>
      </c>
      <c r="F209" s="27" t="s">
        <v>76</v>
      </c>
      <c r="G209" s="27" t="s">
        <v>76</v>
      </c>
      <c r="H209" s="28">
        <f>SUMIFS(H210:H1200,$B210:$B1200,$B210,$D210:$D1200,$D210,$E210:$E1200,$E210)/2</f>
        <v>11934860.940000001</v>
      </c>
      <c r="I209" s="28">
        <f>SUMIFS(I210:I1200,$B210:$B1200,$B210,$D210:$D1200,$D210,$E210:$E1200,$E210)/2</f>
        <v>5677712.8100000005</v>
      </c>
    </row>
    <row r="210" spans="1:9" s="24" customFormat="1" ht="31.5" x14ac:dyDescent="0.25">
      <c r="A210" s="20">
        <v>2</v>
      </c>
      <c r="B210" s="25">
        <v>955</v>
      </c>
      <c r="C210" s="34" t="s">
        <v>164</v>
      </c>
      <c r="D210" s="27" t="s">
        <v>75</v>
      </c>
      <c r="E210" s="27" t="s">
        <v>97</v>
      </c>
      <c r="F210" s="27" t="s">
        <v>63</v>
      </c>
      <c r="G210" s="27"/>
      <c r="H210" s="28">
        <f>SUMIFS(H211:H1200,$B211:$B1200,$B210,$D211:$D1200,$D211,$E211:$E1200,$E211,$F211:$F1200,$F211)</f>
        <v>3504886.23</v>
      </c>
      <c r="I210" s="28">
        <f>SUMIFS(I211:I1200,$B211:$B1200,$B210,$D211:$D1200,$D211,$E211:$E1200,$E211,$F211:$F1200,$F211)</f>
        <v>469411.12</v>
      </c>
    </row>
    <row r="211" spans="1:9" s="24" customFormat="1" ht="15.75" x14ac:dyDescent="0.25">
      <c r="A211" s="20">
        <v>3</v>
      </c>
      <c r="B211" s="25">
        <v>955</v>
      </c>
      <c r="C211" s="34" t="s">
        <v>46</v>
      </c>
      <c r="D211" s="27" t="s">
        <v>75</v>
      </c>
      <c r="E211" s="27" t="s">
        <v>97</v>
      </c>
      <c r="F211" s="27" t="s">
        <v>63</v>
      </c>
      <c r="G211" s="27" t="s">
        <v>96</v>
      </c>
      <c r="H211" s="33">
        <v>3504886.23</v>
      </c>
      <c r="I211" s="33">
        <v>469411.12</v>
      </c>
    </row>
    <row r="212" spans="1:9" s="24" customFormat="1" ht="67.150000000000006" customHeight="1" x14ac:dyDescent="0.25">
      <c r="A212" s="20">
        <v>2</v>
      </c>
      <c r="B212" s="25">
        <v>955</v>
      </c>
      <c r="C212" s="34" t="s">
        <v>165</v>
      </c>
      <c r="D212" s="27" t="s">
        <v>75</v>
      </c>
      <c r="E212" s="27" t="s">
        <v>97</v>
      </c>
      <c r="F212" s="27" t="s">
        <v>64</v>
      </c>
      <c r="G212" s="27"/>
      <c r="H212" s="28">
        <f>SUMIFS(H213:H1202,$B213:$B1202,$B212,$D213:$D1202,$D213,$E213:$E1202,$E213,$F213:$F1202,$F213)</f>
        <v>5451698.8399999999</v>
      </c>
      <c r="I212" s="28">
        <f>SUMIFS(I213:I1202,$B213:$B1202,$B212,$D213:$D1202,$D213,$E213:$E1202,$E213,$F213:$F1202,$F213)</f>
        <v>3785458.37</v>
      </c>
    </row>
    <row r="213" spans="1:9" s="24" customFormat="1" ht="15.75" x14ac:dyDescent="0.25">
      <c r="A213" s="20">
        <v>3</v>
      </c>
      <c r="B213" s="25">
        <v>955</v>
      </c>
      <c r="C213" s="34" t="s">
        <v>46</v>
      </c>
      <c r="D213" s="27" t="s">
        <v>75</v>
      </c>
      <c r="E213" s="27" t="s">
        <v>97</v>
      </c>
      <c r="F213" s="27" t="s">
        <v>64</v>
      </c>
      <c r="G213" s="27" t="s">
        <v>96</v>
      </c>
      <c r="H213" s="33">
        <v>5451698.8399999999</v>
      </c>
      <c r="I213" s="33">
        <v>3785458.37</v>
      </c>
    </row>
    <row r="214" spans="1:9" s="24" customFormat="1" ht="63.6" customHeight="1" x14ac:dyDescent="0.25">
      <c r="A214" s="20">
        <v>2</v>
      </c>
      <c r="B214" s="25">
        <v>955</v>
      </c>
      <c r="C214" s="37" t="s">
        <v>166</v>
      </c>
      <c r="D214" s="27" t="s">
        <v>75</v>
      </c>
      <c r="E214" s="27" t="s">
        <v>97</v>
      </c>
      <c r="F214" s="27" t="s">
        <v>65</v>
      </c>
      <c r="G214" s="27"/>
      <c r="H214" s="28">
        <f>SUMIFS(H215:H1204,$B215:$B1204,$B214,$D215:$D1204,$D215,$E215:$E1204,$E215,$F215:$F1204,$F215)</f>
        <v>2978275.87</v>
      </c>
      <c r="I214" s="28">
        <f>SUMIFS(I215:I1204,$B215:$B1204,$B214,$D215:$D1204,$D215,$E215:$E1204,$E215,$F215:$F1204,$F215)</f>
        <v>1422843.32</v>
      </c>
    </row>
    <row r="215" spans="1:9" s="24" customFormat="1" ht="15.75" x14ac:dyDescent="0.25">
      <c r="A215" s="20">
        <v>3</v>
      </c>
      <c r="B215" s="25">
        <v>955</v>
      </c>
      <c r="C215" s="34" t="s">
        <v>46</v>
      </c>
      <c r="D215" s="27" t="s">
        <v>75</v>
      </c>
      <c r="E215" s="27" t="s">
        <v>97</v>
      </c>
      <c r="F215" s="27" t="s">
        <v>65</v>
      </c>
      <c r="G215" s="27" t="s">
        <v>96</v>
      </c>
      <c r="H215" s="33">
        <v>2978275.87</v>
      </c>
      <c r="I215" s="33">
        <v>1422843.32</v>
      </c>
    </row>
    <row r="216" spans="1:9" s="24" customFormat="1" ht="15.75" x14ac:dyDescent="0.25">
      <c r="A216" s="20">
        <v>1</v>
      </c>
      <c r="B216" s="25">
        <v>955</v>
      </c>
      <c r="C216" s="34" t="s">
        <v>38</v>
      </c>
      <c r="D216" s="27" t="s">
        <v>86</v>
      </c>
      <c r="E216" s="27" t="s">
        <v>93</v>
      </c>
      <c r="F216" s="27"/>
      <c r="G216" s="27"/>
      <c r="H216" s="28">
        <f>SUMIFS(H217:H1207,$B217:$B1207,$B217,$D217:$D1207,$D217,$E217:$E1207,$E217)/2</f>
        <v>48036776.890000001</v>
      </c>
      <c r="I216" s="28">
        <f>SUMIFS(I217:I1207,$B217:$B1207,$B217,$D217:$D1207,$D217,$E217:$E1207,$E217)/2</f>
        <v>32235556.32</v>
      </c>
    </row>
    <row r="217" spans="1:9" s="24" customFormat="1" ht="78.75" x14ac:dyDescent="0.25">
      <c r="A217" s="20">
        <v>2</v>
      </c>
      <c r="B217" s="25">
        <v>955</v>
      </c>
      <c r="C217" s="39" t="s">
        <v>180</v>
      </c>
      <c r="D217" s="27" t="s">
        <v>86</v>
      </c>
      <c r="E217" s="27" t="s">
        <v>93</v>
      </c>
      <c r="F217" s="27" t="s">
        <v>39</v>
      </c>
      <c r="G217" s="27"/>
      <c r="H217" s="28">
        <f>SUMIFS(H218:H1207,$B218:$B1207,$B217,$D218:$D1207,$D218,$E218:$E1207,$E218,$F218:$F1207,$F218)</f>
        <v>11270614.58</v>
      </c>
      <c r="I217" s="28">
        <f>SUMIFS(I218:I1207,$B218:$B1207,$B217,$D218:$D1207,$D218,$E218:$E1207,$E218,$F218:$F1207,$F218)</f>
        <v>6531477.2400000002</v>
      </c>
    </row>
    <row r="218" spans="1:9" s="24" customFormat="1" ht="15.75" x14ac:dyDescent="0.25">
      <c r="A218" s="20">
        <v>3</v>
      </c>
      <c r="B218" s="25">
        <v>955</v>
      </c>
      <c r="C218" s="34" t="s">
        <v>46</v>
      </c>
      <c r="D218" s="27" t="s">
        <v>86</v>
      </c>
      <c r="E218" s="27" t="s">
        <v>93</v>
      </c>
      <c r="F218" s="27" t="s">
        <v>39</v>
      </c>
      <c r="G218" s="27" t="s">
        <v>96</v>
      </c>
      <c r="H218" s="33">
        <v>11270614.58</v>
      </c>
      <c r="I218" s="33">
        <v>6531477.2400000002</v>
      </c>
    </row>
    <row r="219" spans="1:9" s="24" customFormat="1" ht="94.5" x14ac:dyDescent="0.25">
      <c r="A219" s="20">
        <v>2</v>
      </c>
      <c r="B219" s="25">
        <v>955</v>
      </c>
      <c r="C219" s="34" t="s">
        <v>156</v>
      </c>
      <c r="D219" s="27" t="s">
        <v>86</v>
      </c>
      <c r="E219" s="27" t="s">
        <v>93</v>
      </c>
      <c r="F219" s="27" t="s">
        <v>45</v>
      </c>
      <c r="G219" s="27"/>
      <c r="H219" s="28">
        <f>SUMIFS(H220:H1209,$B220:$B1209,$B219,$D220:$D1209,$D220,$E220:$E1209,$E220,$F220:$F1209,$F220)</f>
        <v>36766162.310000002</v>
      </c>
      <c r="I219" s="28">
        <f>SUMIFS(I220:I1209,$B220:$B1209,$B219,$D220:$D1209,$D220,$E220:$E1209,$E220,$F220:$F1209,$F220)</f>
        <v>25704079.079999998</v>
      </c>
    </row>
    <row r="220" spans="1:9" s="24" customFormat="1" ht="15.75" x14ac:dyDescent="0.25">
      <c r="A220" s="20">
        <v>3</v>
      </c>
      <c r="B220" s="25">
        <v>955</v>
      </c>
      <c r="C220" s="34" t="s">
        <v>46</v>
      </c>
      <c r="D220" s="27" t="s">
        <v>86</v>
      </c>
      <c r="E220" s="27" t="s">
        <v>93</v>
      </c>
      <c r="F220" s="27" t="s">
        <v>45</v>
      </c>
      <c r="G220" s="27" t="s">
        <v>96</v>
      </c>
      <c r="H220" s="33">
        <v>36766162.310000002</v>
      </c>
      <c r="I220" s="33">
        <v>25704079.079999998</v>
      </c>
    </row>
    <row r="221" spans="1:9" s="24" customFormat="1" ht="15.75" x14ac:dyDescent="0.25">
      <c r="A221" s="20">
        <v>1</v>
      </c>
      <c r="B221" s="25">
        <v>955</v>
      </c>
      <c r="C221" s="34" t="s">
        <v>67</v>
      </c>
      <c r="D221" s="27" t="s">
        <v>86</v>
      </c>
      <c r="E221" s="27" t="s">
        <v>83</v>
      </c>
      <c r="F221" s="27"/>
      <c r="G221" s="27"/>
      <c r="H221" s="28">
        <f>SUMIFS(H222:H1212,$B222:$B1212,$B222,$D222:$D1212,$D222,$E222:$E1212,$E222)/2</f>
        <v>9747081.3800000008</v>
      </c>
      <c r="I221" s="28">
        <f>SUMIFS(I222:I1212,$B222:$B1212,$B222,$D222:$D1212,$D222,$E222:$E1212,$E222)/2</f>
        <v>6709483</v>
      </c>
    </row>
    <row r="222" spans="1:9" s="24" customFormat="1" ht="49.9" customHeight="1" x14ac:dyDescent="0.25">
      <c r="A222" s="20">
        <v>2</v>
      </c>
      <c r="B222" s="25">
        <v>955</v>
      </c>
      <c r="C222" s="34" t="s">
        <v>191</v>
      </c>
      <c r="D222" s="27" t="s">
        <v>86</v>
      </c>
      <c r="E222" s="27" t="s">
        <v>83</v>
      </c>
      <c r="F222" s="27" t="s">
        <v>117</v>
      </c>
      <c r="G222" s="27"/>
      <c r="H222" s="28">
        <f>SUMIFS(H223:H1212,$B223:$B1212,$B222,$D223:$D1212,$D223,$E223:$E1212,$E223,$F223:$F1212,$F223)</f>
        <v>9747081.3800000008</v>
      </c>
      <c r="I222" s="28">
        <f>SUMIFS(I223:I1212,$B223:$B1212,$B222,$D223:$D1212,$D223,$E223:$E1212,$E223,$F223:$F1212,$F223)</f>
        <v>6709483</v>
      </c>
    </row>
    <row r="223" spans="1:9" s="24" customFormat="1" ht="15.75" x14ac:dyDescent="0.25">
      <c r="A223" s="20">
        <v>3</v>
      </c>
      <c r="B223" s="25">
        <v>955</v>
      </c>
      <c r="C223" s="34" t="s">
        <v>46</v>
      </c>
      <c r="D223" s="27" t="s">
        <v>86</v>
      </c>
      <c r="E223" s="27" t="s">
        <v>83</v>
      </c>
      <c r="F223" s="27" t="s">
        <v>117</v>
      </c>
      <c r="G223" s="27" t="s">
        <v>96</v>
      </c>
      <c r="H223" s="33">
        <v>8394338.3800000008</v>
      </c>
      <c r="I223" s="33">
        <v>5356740</v>
      </c>
    </row>
    <row r="224" spans="1:9" s="24" customFormat="1" ht="151.15" customHeight="1" x14ac:dyDescent="0.25">
      <c r="A224" s="20">
        <v>3</v>
      </c>
      <c r="B224" s="25">
        <v>955</v>
      </c>
      <c r="C224" s="34" t="s">
        <v>121</v>
      </c>
      <c r="D224" s="27" t="s">
        <v>86</v>
      </c>
      <c r="E224" s="27" t="s">
        <v>83</v>
      </c>
      <c r="F224" s="27" t="s">
        <v>117</v>
      </c>
      <c r="G224" s="27" t="s">
        <v>119</v>
      </c>
      <c r="H224" s="33">
        <v>1352743</v>
      </c>
      <c r="I224" s="33">
        <v>1352743</v>
      </c>
    </row>
    <row r="225" spans="1:9" s="24" customFormat="1" ht="15.75" x14ac:dyDescent="0.25">
      <c r="A225" s="20">
        <v>1</v>
      </c>
      <c r="B225" s="25">
        <v>955</v>
      </c>
      <c r="C225" s="34" t="s">
        <v>170</v>
      </c>
      <c r="D225" s="27" t="s">
        <v>86</v>
      </c>
      <c r="E225" s="27" t="s">
        <v>86</v>
      </c>
      <c r="F225" s="27"/>
      <c r="G225" s="27"/>
      <c r="H225" s="28">
        <f>SUMIFS(H226:H1216,$B226:$B1216,$B226,$D226:$D1216,$D226,$E226:$E1216,$E226)/2</f>
        <v>1825000</v>
      </c>
      <c r="I225" s="28">
        <f>SUMIFS(I226:I1216,$B226:$B1216,$B226,$D226:$D1216,$D226,$E226:$E1216,$E226)/2</f>
        <v>0</v>
      </c>
    </row>
    <row r="226" spans="1:9" s="24" customFormat="1" ht="47.25" x14ac:dyDescent="0.25">
      <c r="A226" s="20">
        <v>2</v>
      </c>
      <c r="B226" s="25">
        <v>955</v>
      </c>
      <c r="C226" s="34" t="s">
        <v>66</v>
      </c>
      <c r="D226" s="27" t="s">
        <v>86</v>
      </c>
      <c r="E226" s="27" t="s">
        <v>86</v>
      </c>
      <c r="F226" s="27" t="s">
        <v>118</v>
      </c>
      <c r="G226" s="27"/>
      <c r="H226" s="28">
        <f>SUMIFS(H227:H1216,$B227:$B1216,$B226,$D227:$D1216,$D227,$E227:$E1216,$E227,$F227:$F1216,$F227)</f>
        <v>1825000</v>
      </c>
      <c r="I226" s="28">
        <f>SUMIFS(I227:I1216,$B227:$B1216,$B226,$D227:$D1216,$D227,$E227:$E1216,$E227,$F227:$F1216,$F227)</f>
        <v>0</v>
      </c>
    </row>
    <row r="227" spans="1:9" s="24" customFormat="1" ht="47.25" x14ac:dyDescent="0.25">
      <c r="A227" s="20">
        <v>3</v>
      </c>
      <c r="B227" s="25">
        <v>955</v>
      </c>
      <c r="C227" s="34" t="s">
        <v>12</v>
      </c>
      <c r="D227" s="27" t="s">
        <v>86</v>
      </c>
      <c r="E227" s="27" t="s">
        <v>86</v>
      </c>
      <c r="F227" s="27" t="s">
        <v>118</v>
      </c>
      <c r="G227" s="27" t="s">
        <v>78</v>
      </c>
      <c r="H227" s="33">
        <v>1825000</v>
      </c>
      <c r="I227" s="33">
        <v>0</v>
      </c>
    </row>
    <row r="228" spans="1:9" s="24" customFormat="1" ht="15.75" x14ac:dyDescent="0.25">
      <c r="A228" s="20">
        <v>1</v>
      </c>
      <c r="B228" s="25">
        <v>955</v>
      </c>
      <c r="C228" s="34" t="s">
        <v>24</v>
      </c>
      <c r="D228" s="27" t="s">
        <v>88</v>
      </c>
      <c r="E228" s="27" t="s">
        <v>74</v>
      </c>
      <c r="F228" s="27" t="s">
        <v>7</v>
      </c>
      <c r="G228" s="27" t="s">
        <v>76</v>
      </c>
      <c r="H228" s="28">
        <f>SUMIFS(H229:H1219,$B229:$B1219,$B229,$D229:$D1219,$D229,$E229:$E1219,$E229)/2</f>
        <v>11737595.359999999</v>
      </c>
      <c r="I228" s="28">
        <f>SUMIFS(I229:I1219,$B229:$B1219,$B229,$D229:$D1219,$D229,$E229:$E1219,$E229)/2</f>
        <v>6142582.0600000005</v>
      </c>
    </row>
    <row r="229" spans="1:9" s="24" customFormat="1" ht="39" customHeight="1" x14ac:dyDescent="0.25">
      <c r="A229" s="20">
        <v>2</v>
      </c>
      <c r="B229" s="25">
        <v>955</v>
      </c>
      <c r="C229" s="34" t="s">
        <v>182</v>
      </c>
      <c r="D229" s="27" t="s">
        <v>88</v>
      </c>
      <c r="E229" s="27" t="s">
        <v>74</v>
      </c>
      <c r="F229" s="27" t="s">
        <v>25</v>
      </c>
      <c r="G229" s="27"/>
      <c r="H229" s="28">
        <f>SUMIFS(H230:H1219,$B230:$B1219,$B229,$D230:$D1219,$D230,$E230:$E1219,$E230,$F230:$F1219,$F230)</f>
        <v>4754490.3600000003</v>
      </c>
      <c r="I229" s="28">
        <f>SUMIFS(I230:I1219,$B230:$B1219,$B229,$D230:$D1219,$D230,$E230:$E1219,$E230,$F230:$F1219,$F230)</f>
        <v>2285920.06</v>
      </c>
    </row>
    <row r="230" spans="1:9" s="24" customFormat="1" ht="15.75" x14ac:dyDescent="0.25">
      <c r="A230" s="20">
        <v>3</v>
      </c>
      <c r="B230" s="25">
        <v>955</v>
      </c>
      <c r="C230" s="34" t="s">
        <v>46</v>
      </c>
      <c r="D230" s="27" t="s">
        <v>88</v>
      </c>
      <c r="E230" s="27" t="s">
        <v>74</v>
      </c>
      <c r="F230" s="27" t="s">
        <v>25</v>
      </c>
      <c r="G230" s="27" t="s">
        <v>96</v>
      </c>
      <c r="H230" s="33">
        <v>4754490.3600000003</v>
      </c>
      <c r="I230" s="33">
        <v>2285920.06</v>
      </c>
    </row>
    <row r="231" spans="1:9" s="24" customFormat="1" ht="94.5" x14ac:dyDescent="0.25">
      <c r="A231" s="20">
        <v>2</v>
      </c>
      <c r="B231" s="25">
        <v>955</v>
      </c>
      <c r="C231" s="34" t="s">
        <v>156</v>
      </c>
      <c r="D231" s="27" t="s">
        <v>88</v>
      </c>
      <c r="E231" s="27" t="s">
        <v>74</v>
      </c>
      <c r="F231" s="27" t="s">
        <v>45</v>
      </c>
      <c r="G231" s="27" t="s">
        <v>76</v>
      </c>
      <c r="H231" s="28">
        <f>SUMIFS(H232:H1221,$B232:$B1221,$B231,$D232:$D1221,$D232,$E232:$E1221,$E232,$F232:$F1221,$F232)</f>
        <v>6983105</v>
      </c>
      <c r="I231" s="28">
        <f>SUMIFS(I232:I1221,$B232:$B1221,$B231,$D232:$D1221,$D232,$E232:$E1221,$E232,$F232:$F1221,$F232)</f>
        <v>3856662</v>
      </c>
    </row>
    <row r="232" spans="1:9" s="24" customFormat="1" ht="15.75" x14ac:dyDescent="0.25">
      <c r="A232" s="20">
        <v>3</v>
      </c>
      <c r="B232" s="25">
        <v>955</v>
      </c>
      <c r="C232" s="34" t="s">
        <v>46</v>
      </c>
      <c r="D232" s="27" t="s">
        <v>88</v>
      </c>
      <c r="E232" s="27" t="s">
        <v>74</v>
      </c>
      <c r="F232" s="27" t="s">
        <v>45</v>
      </c>
      <c r="G232" s="27" t="s">
        <v>96</v>
      </c>
      <c r="H232" s="33">
        <v>6983105</v>
      </c>
      <c r="I232" s="33">
        <v>3856662</v>
      </c>
    </row>
    <row r="233" spans="1:9" s="24" customFormat="1" ht="15.75" x14ac:dyDescent="0.25">
      <c r="A233" s="20">
        <v>1</v>
      </c>
      <c r="B233" s="25">
        <v>955</v>
      </c>
      <c r="C233" s="34" t="s">
        <v>138</v>
      </c>
      <c r="D233" s="27" t="s">
        <v>94</v>
      </c>
      <c r="E233" s="27" t="s">
        <v>93</v>
      </c>
      <c r="F233" s="27"/>
      <c r="G233" s="27"/>
      <c r="H233" s="28">
        <f>SUMIFS(H234:H1224,$B234:$B1224,$B234,$D234:$D1224,$D234,$E234:$E1224,$E234)/2</f>
        <v>0</v>
      </c>
      <c r="I233" s="28">
        <f>SUMIFS(I234:I1224,$B234:$B1224,$B234,$D234:$D1224,$D234,$E234:$E1224,$E234)/2</f>
        <v>0</v>
      </c>
    </row>
    <row r="234" spans="1:9" s="24" customFormat="1" ht="51.6" customHeight="1" x14ac:dyDescent="0.25">
      <c r="A234" s="20">
        <v>2</v>
      </c>
      <c r="B234" s="25">
        <v>955</v>
      </c>
      <c r="C234" s="34" t="s">
        <v>179</v>
      </c>
      <c r="D234" s="27" t="s">
        <v>94</v>
      </c>
      <c r="E234" s="27" t="s">
        <v>93</v>
      </c>
      <c r="F234" s="27" t="s">
        <v>61</v>
      </c>
      <c r="G234" s="27"/>
      <c r="H234" s="28">
        <f>SUMIFS(H235:H1224,$B235:$B1224,$B234,$D235:$D1224,$D235,$E235:$E1224,$E235,$F235:$F1224,$F235)</f>
        <v>0</v>
      </c>
      <c r="I234" s="28">
        <f>SUMIFS(I235:I1224,$B235:$B1224,$B234,$D235:$D1224,$D235,$E235:$E1224,$E235,$F235:$F1224,$F235)</f>
        <v>0</v>
      </c>
    </row>
    <row r="235" spans="1:9" s="24" customFormat="1" ht="15.75" x14ac:dyDescent="0.25">
      <c r="A235" s="20">
        <v>3</v>
      </c>
      <c r="B235" s="25">
        <v>955</v>
      </c>
      <c r="C235" s="34" t="s">
        <v>46</v>
      </c>
      <c r="D235" s="27" t="s">
        <v>94</v>
      </c>
      <c r="E235" s="27" t="s">
        <v>93</v>
      </c>
      <c r="F235" s="27" t="s">
        <v>61</v>
      </c>
      <c r="G235" s="27" t="s">
        <v>96</v>
      </c>
      <c r="H235" s="33">
        <v>0</v>
      </c>
      <c r="I235" s="38">
        <v>0</v>
      </c>
    </row>
    <row r="236" spans="1:9" s="24" customFormat="1" ht="15.75" x14ac:dyDescent="0.25">
      <c r="A236" s="20">
        <v>1</v>
      </c>
      <c r="B236" s="25">
        <v>955</v>
      </c>
      <c r="C236" s="40" t="s">
        <v>174</v>
      </c>
      <c r="D236" s="27" t="s">
        <v>89</v>
      </c>
      <c r="E236" s="27" t="s">
        <v>74</v>
      </c>
      <c r="F236" s="27" t="s">
        <v>7</v>
      </c>
      <c r="G236" s="27" t="s">
        <v>76</v>
      </c>
      <c r="H236" s="28">
        <f>SUMIFS(H237:H1227,$B237:$B1227,$B237,$D237:$D1227,$D237,$E237:$E1227,$E237)/2</f>
        <v>1605900</v>
      </c>
      <c r="I236" s="28">
        <f>SUMIFS(I237:I1227,$B237:$B1227,$B237,$D237:$D1227,$D237,$E237:$E1227,$E237)/2</f>
        <v>738014.38</v>
      </c>
    </row>
    <row r="237" spans="1:9" s="24" customFormat="1" ht="47.25" x14ac:dyDescent="0.25">
      <c r="A237" s="20">
        <v>2</v>
      </c>
      <c r="B237" s="25">
        <v>955</v>
      </c>
      <c r="C237" s="35" t="s">
        <v>32</v>
      </c>
      <c r="D237" s="27" t="s">
        <v>89</v>
      </c>
      <c r="E237" s="27" t="s">
        <v>74</v>
      </c>
      <c r="F237" s="41" t="s">
        <v>122</v>
      </c>
      <c r="G237" s="27"/>
      <c r="H237" s="28">
        <f>SUMIFS(H238:H1227,$B238:$B1227,$B237,$D238:$D1227,$D238,$E238:$E1227,$E238,$F238:$F1227,$F238)</f>
        <v>1605900</v>
      </c>
      <c r="I237" s="28">
        <f>SUMIFS(I238:I1227,$B238:$B1227,$B237,$D238:$D1227,$D238,$E238:$E1227,$E238,$F238:$F1227,$F238)</f>
        <v>738014.38</v>
      </c>
    </row>
    <row r="238" spans="1:9" s="24" customFormat="1" ht="37.9" customHeight="1" x14ac:dyDescent="0.25">
      <c r="A238" s="20">
        <v>3</v>
      </c>
      <c r="B238" s="25">
        <v>955</v>
      </c>
      <c r="C238" s="34" t="s">
        <v>21</v>
      </c>
      <c r="D238" s="27" t="s">
        <v>89</v>
      </c>
      <c r="E238" s="27" t="s">
        <v>74</v>
      </c>
      <c r="F238" s="27" t="s">
        <v>122</v>
      </c>
      <c r="G238" s="27" t="s">
        <v>85</v>
      </c>
      <c r="H238" s="33">
        <v>1605900</v>
      </c>
      <c r="I238" s="33">
        <v>738014.38</v>
      </c>
    </row>
    <row r="239" spans="1:9" s="24" customFormat="1" ht="15.75" x14ac:dyDescent="0.25">
      <c r="A239" s="20">
        <v>1</v>
      </c>
      <c r="B239" s="25">
        <v>955</v>
      </c>
      <c r="C239" s="34" t="s">
        <v>69</v>
      </c>
      <c r="D239" s="27" t="s">
        <v>89</v>
      </c>
      <c r="E239" s="27" t="s">
        <v>83</v>
      </c>
      <c r="F239" s="27" t="s">
        <v>7</v>
      </c>
      <c r="G239" s="27" t="s">
        <v>76</v>
      </c>
      <c r="H239" s="28">
        <f>SUMIFS(H240:H1230,$B240:$B1230,$B240,$D240:$D1230,$D240,$E240:$E1230,$E240)/2</f>
        <v>9313795.4400000013</v>
      </c>
      <c r="I239" s="28">
        <f>SUMIFS(I240:I1230,$B240:$B1230,$B240,$D240:$D1230,$D240,$E240:$E1230,$E240)/2</f>
        <v>4200872</v>
      </c>
    </row>
    <row r="240" spans="1:9" s="24" customFormat="1" ht="47.25" x14ac:dyDescent="0.25">
      <c r="A240" s="20">
        <v>2</v>
      </c>
      <c r="B240" s="25">
        <v>955</v>
      </c>
      <c r="C240" s="34" t="s">
        <v>179</v>
      </c>
      <c r="D240" s="27" t="s">
        <v>89</v>
      </c>
      <c r="E240" s="27" t="s">
        <v>83</v>
      </c>
      <c r="F240" s="27" t="s">
        <v>61</v>
      </c>
      <c r="G240" s="27"/>
      <c r="H240" s="28">
        <f>SUMIFS(H241:H1230,$B241:$B1230,$B240,$D241:$D1230,$D241,$E241:$E1230,$E241,$F241:$F1230,$F241)</f>
        <v>4301658.12</v>
      </c>
      <c r="I240" s="28">
        <f>SUMIFS(I241:I1230,$B241:$B1230,$B240,$D241:$D1230,$D241,$E241:$E1230,$E241,$F241:$F1230,$F241)</f>
        <v>0</v>
      </c>
    </row>
    <row r="241" spans="1:9" s="24" customFormat="1" ht="39.6" customHeight="1" x14ac:dyDescent="0.25">
      <c r="A241" s="20">
        <v>3</v>
      </c>
      <c r="B241" s="25">
        <v>955</v>
      </c>
      <c r="C241" s="34" t="s">
        <v>21</v>
      </c>
      <c r="D241" s="27" t="s">
        <v>89</v>
      </c>
      <c r="E241" s="27" t="s">
        <v>83</v>
      </c>
      <c r="F241" s="27" t="s">
        <v>61</v>
      </c>
      <c r="G241" s="27" t="s">
        <v>85</v>
      </c>
      <c r="H241" s="33">
        <v>4301658.12</v>
      </c>
      <c r="I241" s="33">
        <v>0</v>
      </c>
    </row>
    <row r="242" spans="1:9" s="24" customFormat="1" ht="63" x14ac:dyDescent="0.25">
      <c r="A242" s="20">
        <v>2</v>
      </c>
      <c r="B242" s="25">
        <v>955</v>
      </c>
      <c r="C242" s="34" t="s">
        <v>130</v>
      </c>
      <c r="D242" s="27" t="s">
        <v>89</v>
      </c>
      <c r="E242" s="27" t="s">
        <v>83</v>
      </c>
      <c r="F242" s="27" t="s">
        <v>129</v>
      </c>
      <c r="G242" s="27"/>
      <c r="H242" s="28">
        <f>SUMIFS(H243:H1232,$B243:$B1232,$B242,$D243:$D1232,$D243,$E243:$E1232,$E243,$F243:$F1232,$F243)</f>
        <v>4994205</v>
      </c>
      <c r="I242" s="28">
        <f>SUMIFS(I243:I1232,$B243:$B1232,$B242,$D243:$D1232,$D243,$E243:$E1232,$E243,$F243:$F1232,$F243)</f>
        <v>4200872</v>
      </c>
    </row>
    <row r="243" spans="1:9" s="24" customFormat="1" ht="37.9" customHeight="1" x14ac:dyDescent="0.25">
      <c r="A243" s="20">
        <v>3</v>
      </c>
      <c r="B243" s="25">
        <v>955</v>
      </c>
      <c r="C243" s="34" t="s">
        <v>21</v>
      </c>
      <c r="D243" s="27" t="s">
        <v>89</v>
      </c>
      <c r="E243" s="27" t="s">
        <v>83</v>
      </c>
      <c r="F243" s="27" t="s">
        <v>129</v>
      </c>
      <c r="G243" s="27" t="s">
        <v>85</v>
      </c>
      <c r="H243" s="33">
        <v>2500872</v>
      </c>
      <c r="I243" s="33">
        <v>2500872</v>
      </c>
    </row>
    <row r="244" spans="1:9" s="24" customFormat="1" ht="15.75" x14ac:dyDescent="0.25">
      <c r="A244" s="20">
        <v>3</v>
      </c>
      <c r="B244" s="25">
        <v>955</v>
      </c>
      <c r="C244" s="34" t="s">
        <v>46</v>
      </c>
      <c r="D244" s="27" t="s">
        <v>89</v>
      </c>
      <c r="E244" s="27" t="s">
        <v>83</v>
      </c>
      <c r="F244" s="27" t="s">
        <v>129</v>
      </c>
      <c r="G244" s="27" t="s">
        <v>96</v>
      </c>
      <c r="H244" s="33">
        <v>2493333</v>
      </c>
      <c r="I244" s="33">
        <v>1700000</v>
      </c>
    </row>
    <row r="245" spans="1:9" s="24" customFormat="1" ht="63" x14ac:dyDescent="0.25">
      <c r="A245" s="20">
        <v>2</v>
      </c>
      <c r="B245" s="25">
        <v>955</v>
      </c>
      <c r="C245" s="34" t="s">
        <v>133</v>
      </c>
      <c r="D245" s="27" t="s">
        <v>89</v>
      </c>
      <c r="E245" s="27" t="s">
        <v>83</v>
      </c>
      <c r="F245" s="27" t="s">
        <v>135</v>
      </c>
      <c r="G245" s="27"/>
      <c r="H245" s="28">
        <f>SUMIFS(H246:H1236,$B246:$B1236,$B245,$D246:$D1236,$D246,$E246:$E1236,$E246,$F246:$F1236,$F246)</f>
        <v>17932.32</v>
      </c>
      <c r="I245" s="28">
        <f>SUMIFS(I246:I1236,$B246:$B1236,$B245,$D246:$D1236,$D246,$E246:$E1236,$E246,$F246:$F1236,$F246)</f>
        <v>0</v>
      </c>
    </row>
    <row r="246" spans="1:9" s="24" customFormat="1" ht="78.75" x14ac:dyDescent="0.25">
      <c r="A246" s="20">
        <v>3</v>
      </c>
      <c r="B246" s="25">
        <v>955</v>
      </c>
      <c r="C246" s="34" t="s">
        <v>173</v>
      </c>
      <c r="D246" s="27" t="s">
        <v>89</v>
      </c>
      <c r="E246" s="27" t="s">
        <v>83</v>
      </c>
      <c r="F246" s="27" t="s">
        <v>135</v>
      </c>
      <c r="G246" s="27" t="s">
        <v>98</v>
      </c>
      <c r="H246" s="33">
        <v>17932.32</v>
      </c>
      <c r="I246" s="33">
        <v>0</v>
      </c>
    </row>
    <row r="247" spans="1:9" s="24" customFormat="1" ht="15.75" x14ac:dyDescent="0.25">
      <c r="A247" s="20">
        <v>1</v>
      </c>
      <c r="B247" s="25">
        <v>955</v>
      </c>
      <c r="C247" s="34" t="s">
        <v>171</v>
      </c>
      <c r="D247" s="27" t="s">
        <v>89</v>
      </c>
      <c r="E247" s="27" t="s">
        <v>91</v>
      </c>
      <c r="F247" s="27"/>
      <c r="G247" s="27"/>
      <c r="H247" s="28">
        <f>SUMIFS(H248:H1236,$B248:$B1236,$B248,$D248:$D1236,$D248,$E248:$E1236,$E248)/2</f>
        <v>7618400.1900000004</v>
      </c>
      <c r="I247" s="28">
        <f>SUMIFS(I248:I1236,$B248:$B1236,$B248,$D248:$D1236,$D248,$E248:$E1236,$E248)/2</f>
        <v>7490947.79</v>
      </c>
    </row>
    <row r="248" spans="1:9" s="24" customFormat="1" ht="31.5" x14ac:dyDescent="0.25">
      <c r="A248" s="20">
        <v>2</v>
      </c>
      <c r="B248" s="25">
        <v>955</v>
      </c>
      <c r="C248" s="34" t="s">
        <v>196</v>
      </c>
      <c r="D248" s="27" t="s">
        <v>89</v>
      </c>
      <c r="E248" s="27" t="s">
        <v>91</v>
      </c>
      <c r="F248" s="27" t="s">
        <v>70</v>
      </c>
      <c r="G248" s="27"/>
      <c r="H248" s="28">
        <f>SUMIFS(H249:H1236,$B249:$B1236,$B248,$D249:$D1236,$D249,$E249:$E1236,$E249,$F249:$F1236,$F249)</f>
        <v>7618400.1900000004</v>
      </c>
      <c r="I248" s="28">
        <f>SUMIFS(I249:I1236,$B249:$B1236,$B248,$D249:$D1236,$D249,$E249:$E1236,$E249,$F249:$F1236,$F249)</f>
        <v>7490947.79</v>
      </c>
    </row>
    <row r="249" spans="1:9" s="24" customFormat="1" ht="37.15" customHeight="1" x14ac:dyDescent="0.25">
      <c r="A249" s="20">
        <v>3</v>
      </c>
      <c r="B249" s="25">
        <v>955</v>
      </c>
      <c r="C249" s="34" t="s">
        <v>21</v>
      </c>
      <c r="D249" s="27" t="s">
        <v>89</v>
      </c>
      <c r="E249" s="27" t="s">
        <v>91</v>
      </c>
      <c r="F249" s="27" t="s">
        <v>70</v>
      </c>
      <c r="G249" s="27" t="s">
        <v>85</v>
      </c>
      <c r="H249" s="33">
        <v>7618400.1900000004</v>
      </c>
      <c r="I249" s="33">
        <v>7490947.79</v>
      </c>
    </row>
    <row r="250" spans="1:9" s="24" customFormat="1" ht="104.25" customHeight="1" x14ac:dyDescent="0.25">
      <c r="A250" s="20">
        <v>2</v>
      </c>
      <c r="B250" s="25">
        <v>955</v>
      </c>
      <c r="C250" s="34" t="s">
        <v>131</v>
      </c>
      <c r="D250" s="27" t="s">
        <v>89</v>
      </c>
      <c r="E250" s="27" t="s">
        <v>91</v>
      </c>
      <c r="F250" s="27" t="s">
        <v>128</v>
      </c>
      <c r="G250" s="27"/>
      <c r="H250" s="28">
        <f>SUMIFS(H251:H1238,$B251:$B1238,$B250,$D251:$D1238,$D251,$E251:$E1238,$E251,$F251:$F1238,$F251)</f>
        <v>0</v>
      </c>
      <c r="I250" s="28">
        <f>SUMIFS(I251:I1238,$B251:$B1238,$B250,$D251:$D1238,$D251,$E251:$E1238,$E251,$F251:$F1238,$F251)</f>
        <v>0</v>
      </c>
    </row>
    <row r="251" spans="1:9" s="24" customFormat="1" ht="15.75" x14ac:dyDescent="0.25">
      <c r="A251" s="20">
        <v>3</v>
      </c>
      <c r="B251" s="25">
        <v>955</v>
      </c>
      <c r="C251" s="34" t="s">
        <v>126</v>
      </c>
      <c r="D251" s="27" t="s">
        <v>89</v>
      </c>
      <c r="E251" s="27" t="s">
        <v>91</v>
      </c>
      <c r="F251" s="27" t="s">
        <v>128</v>
      </c>
      <c r="G251" s="27" t="s">
        <v>127</v>
      </c>
      <c r="H251" s="33">
        <v>0</v>
      </c>
      <c r="I251" s="33">
        <v>0</v>
      </c>
    </row>
    <row r="252" spans="1:9" s="24" customFormat="1" ht="31.5" x14ac:dyDescent="0.25">
      <c r="A252" s="20">
        <v>1</v>
      </c>
      <c r="B252" s="25">
        <v>955</v>
      </c>
      <c r="C252" s="34" t="s">
        <v>27</v>
      </c>
      <c r="D252" s="27" t="s">
        <v>89</v>
      </c>
      <c r="E252" s="27" t="s">
        <v>75</v>
      </c>
      <c r="F252" s="27"/>
      <c r="G252" s="27"/>
      <c r="H252" s="28">
        <f>SUMIFS(H253:H1241,$B253:$B1241,$B253,$D253:$D1241,$D253,$E253:$E1241,$E253)/2</f>
        <v>1518083.12</v>
      </c>
      <c r="I252" s="28">
        <f>SUMIFS(I253:I1241,$B253:$B1241,$B253,$D253:$D1241,$D253,$E253:$E1241,$E253)/2</f>
        <v>269016.05</v>
      </c>
    </row>
    <row r="253" spans="1:9" s="24" customFormat="1" ht="78.75" x14ac:dyDescent="0.25">
      <c r="A253" s="20">
        <v>2</v>
      </c>
      <c r="B253" s="25">
        <v>955</v>
      </c>
      <c r="C253" s="34" t="s">
        <v>132</v>
      </c>
      <c r="D253" s="27" t="s">
        <v>89</v>
      </c>
      <c r="E253" s="27" t="s">
        <v>75</v>
      </c>
      <c r="F253" s="27" t="s">
        <v>28</v>
      </c>
      <c r="G253" s="27"/>
      <c r="H253" s="28">
        <f>SUMIFS(H254:H1241,$B254:$B1241,$B253,$D254:$D1241,$D254,$E254:$E1241,$E254,$F254:$F1241,$F254)</f>
        <v>1012218.12</v>
      </c>
      <c r="I253" s="28">
        <f>SUMIFS(I254:I1241,$B254:$B1241,$B253,$D254:$D1241,$D254,$E254:$E1241,$E254,$F254:$F1241,$F254)</f>
        <v>55000</v>
      </c>
    </row>
    <row r="254" spans="1:9" s="24" customFormat="1" ht="15.75" x14ac:dyDescent="0.25">
      <c r="A254" s="20">
        <v>3</v>
      </c>
      <c r="B254" s="25">
        <v>955</v>
      </c>
      <c r="C254" s="34" t="s">
        <v>46</v>
      </c>
      <c r="D254" s="27" t="s">
        <v>89</v>
      </c>
      <c r="E254" s="27" t="s">
        <v>75</v>
      </c>
      <c r="F254" s="27" t="s">
        <v>28</v>
      </c>
      <c r="G254" s="27" t="s">
        <v>96</v>
      </c>
      <c r="H254" s="33">
        <v>1012218.12</v>
      </c>
      <c r="I254" s="33">
        <v>55000</v>
      </c>
    </row>
    <row r="255" spans="1:9" s="24" customFormat="1" ht="63" x14ac:dyDescent="0.25">
      <c r="A255" s="20">
        <v>2</v>
      </c>
      <c r="B255" s="25">
        <v>955</v>
      </c>
      <c r="C255" s="34" t="s">
        <v>167</v>
      </c>
      <c r="D255" s="27" t="s">
        <v>89</v>
      </c>
      <c r="E255" s="27" t="s">
        <v>75</v>
      </c>
      <c r="F255" s="27" t="s">
        <v>33</v>
      </c>
      <c r="G255" s="27"/>
      <c r="H255" s="28">
        <f>SUMIFS(H256:H1243,$B256:$B1243,$B255,$D256:$D1243,$D256,$E256:$E1243,$E256,$F256:$F1243,$F256)</f>
        <v>505865</v>
      </c>
      <c r="I255" s="28">
        <f>SUMIFS(I256:I1243,$B256:$B1243,$B255,$D256:$D1243,$D256,$E256:$E1243,$E256,$F256:$F1243,$F256)</f>
        <v>214016.05</v>
      </c>
    </row>
    <row r="256" spans="1:9" s="24" customFormat="1" ht="33.6" customHeight="1" x14ac:dyDescent="0.25">
      <c r="A256" s="20">
        <v>3</v>
      </c>
      <c r="B256" s="25">
        <v>955</v>
      </c>
      <c r="C256" s="34" t="s">
        <v>11</v>
      </c>
      <c r="D256" s="27" t="s">
        <v>89</v>
      </c>
      <c r="E256" s="27" t="s">
        <v>75</v>
      </c>
      <c r="F256" s="27" t="s">
        <v>33</v>
      </c>
      <c r="G256" s="27" t="s">
        <v>77</v>
      </c>
      <c r="H256" s="33">
        <v>381085</v>
      </c>
      <c r="I256" s="33">
        <v>214016.05</v>
      </c>
    </row>
    <row r="257" spans="1:9" s="24" customFormat="1" ht="47.25" x14ac:dyDescent="0.25">
      <c r="A257" s="20">
        <v>3</v>
      </c>
      <c r="B257" s="25">
        <v>955</v>
      </c>
      <c r="C257" s="34" t="s">
        <v>12</v>
      </c>
      <c r="D257" s="27" t="s">
        <v>89</v>
      </c>
      <c r="E257" s="27" t="s">
        <v>75</v>
      </c>
      <c r="F257" s="27" t="s">
        <v>33</v>
      </c>
      <c r="G257" s="27" t="s">
        <v>78</v>
      </c>
      <c r="H257" s="33">
        <v>124780</v>
      </c>
      <c r="I257" s="33">
        <v>0</v>
      </c>
    </row>
    <row r="258" spans="1:9" s="24" customFormat="1" ht="15.75" x14ac:dyDescent="0.25">
      <c r="A258" s="20">
        <v>1</v>
      </c>
      <c r="B258" s="25">
        <v>955</v>
      </c>
      <c r="C258" s="34" t="s">
        <v>30</v>
      </c>
      <c r="D258" s="27" t="s">
        <v>90</v>
      </c>
      <c r="E258" s="27" t="s">
        <v>74</v>
      </c>
      <c r="F258" s="27" t="s">
        <v>7</v>
      </c>
      <c r="G258" s="27" t="s">
        <v>76</v>
      </c>
      <c r="H258" s="28">
        <f>SUMIFS(H259:H1247,$B259:$B1247,$B259,$D259:$D1247,$D259,$E259:$E1247,$E259)/2</f>
        <v>8423425</v>
      </c>
      <c r="I258" s="28">
        <f>SUMIFS(I259:I1247,$B259:$B1247,$B259,$D259:$D1247,$D259,$E259:$E1247,$E259)/2</f>
        <v>1490444</v>
      </c>
    </row>
    <row r="259" spans="1:9" s="24" customFormat="1" ht="47.25" x14ac:dyDescent="0.25">
      <c r="A259" s="20">
        <v>2</v>
      </c>
      <c r="B259" s="25">
        <v>955</v>
      </c>
      <c r="C259" s="34" t="s">
        <v>189</v>
      </c>
      <c r="D259" s="27" t="s">
        <v>90</v>
      </c>
      <c r="E259" s="27" t="s">
        <v>74</v>
      </c>
      <c r="F259" s="27" t="s">
        <v>31</v>
      </c>
      <c r="G259" s="27"/>
      <c r="H259" s="28">
        <f>SUMIFS(H260:H1247,$B260:$B1247,$B259,$D260:$D1247,$D260,$E260:$E1247,$E260,$F260:$F1247,$F260)</f>
        <v>0</v>
      </c>
      <c r="I259" s="28">
        <f>SUMIFS(I260:I1247,$B260:$B1247,$B259,$D260:$D1247,$D260,$E260:$E1247,$E260,$F260:$F1247,$F260)</f>
        <v>0</v>
      </c>
    </row>
    <row r="260" spans="1:9" s="24" customFormat="1" ht="15.75" x14ac:dyDescent="0.25">
      <c r="A260" s="20">
        <v>3</v>
      </c>
      <c r="B260" s="25">
        <v>955</v>
      </c>
      <c r="C260" s="34" t="s">
        <v>46</v>
      </c>
      <c r="D260" s="27" t="s">
        <v>90</v>
      </c>
      <c r="E260" s="27" t="s">
        <v>74</v>
      </c>
      <c r="F260" s="27" t="s">
        <v>31</v>
      </c>
      <c r="G260" s="27" t="s">
        <v>96</v>
      </c>
      <c r="H260" s="33">
        <v>0</v>
      </c>
      <c r="I260" s="33">
        <v>0</v>
      </c>
    </row>
    <row r="261" spans="1:9" s="24" customFormat="1" ht="47.25" x14ac:dyDescent="0.25">
      <c r="A261" s="20">
        <v>2</v>
      </c>
      <c r="B261" s="25">
        <v>955</v>
      </c>
      <c r="C261" s="34" t="s">
        <v>179</v>
      </c>
      <c r="D261" s="27" t="s">
        <v>90</v>
      </c>
      <c r="E261" s="27" t="s">
        <v>74</v>
      </c>
      <c r="F261" s="27" t="s">
        <v>61</v>
      </c>
      <c r="G261" s="27"/>
      <c r="H261" s="28">
        <f>SUMIFS(H262:H1249,$B262:$B1249,$B261,$D262:$D1249,$D262,$E262:$E1249,$E262,$F262:$F1249,$F262)</f>
        <v>5441100</v>
      </c>
      <c r="I261" s="28">
        <f>SUMIFS(I262:I1249,$B262:$B1249,$B261,$D262:$D1249,$D262,$E262:$E1249,$E262,$F262:$F1249,$F262)</f>
        <v>0</v>
      </c>
    </row>
    <row r="262" spans="1:9" s="24" customFormat="1" ht="146.44999999999999" customHeight="1" x14ac:dyDescent="0.25">
      <c r="A262" s="20">
        <v>3</v>
      </c>
      <c r="B262" s="25">
        <v>955</v>
      </c>
      <c r="C262" s="34" t="s">
        <v>121</v>
      </c>
      <c r="D262" s="27" t="s">
        <v>90</v>
      </c>
      <c r="E262" s="27" t="s">
        <v>74</v>
      </c>
      <c r="F262" s="27" t="s">
        <v>61</v>
      </c>
      <c r="G262" s="27" t="s">
        <v>119</v>
      </c>
      <c r="H262" s="33">
        <v>5441100</v>
      </c>
      <c r="I262" s="33">
        <v>0</v>
      </c>
    </row>
    <row r="263" spans="1:9" s="24" customFormat="1" ht="94.5" x14ac:dyDescent="0.25">
      <c r="A263" s="20">
        <v>2</v>
      </c>
      <c r="B263" s="25">
        <v>955</v>
      </c>
      <c r="C263" s="34" t="s">
        <v>156</v>
      </c>
      <c r="D263" s="27" t="s">
        <v>90</v>
      </c>
      <c r="E263" s="27" t="s">
        <v>74</v>
      </c>
      <c r="F263" s="27" t="s">
        <v>45</v>
      </c>
      <c r="G263" s="27"/>
      <c r="H263" s="28">
        <f>SUMIFS(H264:H1251,$B264:$B1251,$B263,$D264:$D1251,$D264,$E264:$E1251,$E264,$F264:$F1251,$F264)</f>
        <v>2982325</v>
      </c>
      <c r="I263" s="28">
        <f>SUMIFS(I264:I1251,$B264:$B1251,$B263,$D264:$D1251,$D264,$E264:$E1251,$E264,$F264:$F1251,$F264)</f>
        <v>1490444</v>
      </c>
    </row>
    <row r="264" spans="1:9" s="24" customFormat="1" ht="15.75" x14ac:dyDescent="0.25">
      <c r="A264" s="20">
        <v>3</v>
      </c>
      <c r="B264" s="25">
        <v>955</v>
      </c>
      <c r="C264" s="34" t="s">
        <v>46</v>
      </c>
      <c r="D264" s="27" t="s">
        <v>90</v>
      </c>
      <c r="E264" s="27" t="s">
        <v>74</v>
      </c>
      <c r="F264" s="27" t="s">
        <v>45</v>
      </c>
      <c r="G264" s="27" t="s">
        <v>96</v>
      </c>
      <c r="H264" s="33">
        <v>2982325</v>
      </c>
      <c r="I264" s="33">
        <v>1490444</v>
      </c>
    </row>
    <row r="265" spans="1:9" s="24" customFormat="1" ht="15.75" x14ac:dyDescent="0.25">
      <c r="A265" s="20">
        <v>1</v>
      </c>
      <c r="B265" s="25">
        <v>955</v>
      </c>
      <c r="C265" s="34" t="s">
        <v>71</v>
      </c>
      <c r="D265" s="27" t="s">
        <v>92</v>
      </c>
      <c r="E265" s="27" t="s">
        <v>93</v>
      </c>
      <c r="F265" s="27" t="s">
        <v>7</v>
      </c>
      <c r="G265" s="27" t="s">
        <v>76</v>
      </c>
      <c r="H265" s="28">
        <f>SUMIFS(H266:H1254,$B266:$B1254,$B266,$D266:$D1254,$D266,$E266:$E1254,$E266)/2</f>
        <v>3396759.18</v>
      </c>
      <c r="I265" s="28">
        <f>SUMIFS(I266:I1254,$B266:$B1254,$B266,$D266:$D1254,$D266,$E266:$E1254,$E266)/2</f>
        <v>2070006</v>
      </c>
    </row>
    <row r="266" spans="1:9" s="24" customFormat="1" ht="47.25" x14ac:dyDescent="0.25">
      <c r="A266" s="20">
        <v>2</v>
      </c>
      <c r="B266" s="25">
        <v>955</v>
      </c>
      <c r="C266" s="37" t="s">
        <v>168</v>
      </c>
      <c r="D266" s="27" t="s">
        <v>92</v>
      </c>
      <c r="E266" s="27" t="s">
        <v>93</v>
      </c>
      <c r="F266" s="27" t="s">
        <v>72</v>
      </c>
      <c r="G266" s="27"/>
      <c r="H266" s="28">
        <f>SUMIFS(H267:H1254,$B267:$B1254,$B266,$D267:$D1254,$D267,$E267:$E1254,$E267,$F267:$F1254,$F267)</f>
        <v>1932843.02</v>
      </c>
      <c r="I266" s="28">
        <f>SUMIFS(I267:I1254,$B267:$B1254,$B266,$D267:$D1254,$D267,$E267:$E1254,$E267,$F267:$F1254,$F267)</f>
        <v>1329903</v>
      </c>
    </row>
    <row r="267" spans="1:9" s="24" customFormat="1" ht="15.75" x14ac:dyDescent="0.25">
      <c r="A267" s="20">
        <v>3</v>
      </c>
      <c r="B267" s="25">
        <v>955</v>
      </c>
      <c r="C267" s="34" t="s">
        <v>46</v>
      </c>
      <c r="D267" s="27" t="s">
        <v>92</v>
      </c>
      <c r="E267" s="27" t="s">
        <v>93</v>
      </c>
      <c r="F267" s="27" t="s">
        <v>72</v>
      </c>
      <c r="G267" s="27" t="s">
        <v>96</v>
      </c>
      <c r="H267" s="33">
        <v>1932843.02</v>
      </c>
      <c r="I267" s="33">
        <v>1329903</v>
      </c>
    </row>
    <row r="268" spans="1:9" s="24" customFormat="1" ht="126" x14ac:dyDescent="0.25">
      <c r="A268" s="20">
        <v>2</v>
      </c>
      <c r="B268" s="25">
        <v>955</v>
      </c>
      <c r="C268" s="37" t="s">
        <v>197</v>
      </c>
      <c r="D268" s="27" t="s">
        <v>92</v>
      </c>
      <c r="E268" s="27" t="s">
        <v>93</v>
      </c>
      <c r="F268" s="27" t="s">
        <v>137</v>
      </c>
      <c r="G268" s="27" t="s">
        <v>76</v>
      </c>
      <c r="H268" s="28">
        <f>SUMIFS(H269:H1256,$B269:$B1256,$B268,$D269:$D1256,$D269,$E269:$E1256,$E269,$F269:$F1256,$F269)</f>
        <v>1463916.16</v>
      </c>
      <c r="I268" s="28">
        <f>SUMIFS(I269:I1256,$B269:$B1256,$B268,$D269:$D1256,$D269,$E269:$E1256,$E269,$F269:$F1256,$F269)</f>
        <v>740103</v>
      </c>
    </row>
    <row r="269" spans="1:9" s="24" customFormat="1" ht="15.75" x14ac:dyDescent="0.25">
      <c r="A269" s="20">
        <v>3</v>
      </c>
      <c r="B269" s="25">
        <v>955</v>
      </c>
      <c r="C269" s="34" t="s">
        <v>46</v>
      </c>
      <c r="D269" s="27" t="s">
        <v>92</v>
      </c>
      <c r="E269" s="27" t="s">
        <v>93</v>
      </c>
      <c r="F269" s="27" t="s">
        <v>137</v>
      </c>
      <c r="G269" s="27" t="s">
        <v>96</v>
      </c>
      <c r="H269" s="33">
        <v>1463916.16</v>
      </c>
      <c r="I269" s="33">
        <v>740103</v>
      </c>
    </row>
    <row r="270" spans="1:9" s="24" customFormat="1" ht="15.75" x14ac:dyDescent="0.25">
      <c r="A270" s="20"/>
      <c r="B270" s="22"/>
      <c r="C270" s="22" t="s">
        <v>73</v>
      </c>
      <c r="D270" s="36"/>
      <c r="E270" s="36"/>
      <c r="F270" s="36" t="s">
        <v>7</v>
      </c>
      <c r="G270" s="36"/>
      <c r="H270" s="23">
        <f>SUMIF($A14:$A270,$A14,H14:H270)</f>
        <v>610871708.17000008</v>
      </c>
      <c r="I270" s="23">
        <f>SUMIF($A14:$A270,$A14,I14:I270)</f>
        <v>202703088.55000001</v>
      </c>
    </row>
    <row r="274" spans="8:8" x14ac:dyDescent="0.25">
      <c r="H274" s="42"/>
    </row>
  </sheetData>
  <autoFilter ref="A6:I270">
    <filterColumn colId="7" showButton="0"/>
  </autoFilter>
  <mergeCells count="11">
    <mergeCell ref="C4:I4"/>
    <mergeCell ref="H6:H13"/>
    <mergeCell ref="I6:I13"/>
    <mergeCell ref="G1:I1"/>
    <mergeCell ref="C3:I3"/>
    <mergeCell ref="G6:G13"/>
    <mergeCell ref="B6:B13"/>
    <mergeCell ref="C6:C13"/>
    <mergeCell ref="D6:D13"/>
    <mergeCell ref="E6:E13"/>
    <mergeCell ref="F6:F13"/>
  </mergeCells>
  <pageMargins left="0.31496062992125984" right="0.31496062992125984" top="0.31496062992125984" bottom="0.31496062992125984" header="0" footer="0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7"/>
  <sheetViews>
    <sheetView zoomScale="115" zoomScaleNormal="115" workbookViewId="0">
      <selection activeCell="H3" sqref="H3"/>
    </sheetView>
  </sheetViews>
  <sheetFormatPr defaultColWidth="9.140625" defaultRowHeight="15" x14ac:dyDescent="0.25"/>
  <cols>
    <col min="1" max="1" width="9.140625" style="5"/>
    <col min="2" max="2" width="24.85546875" style="5" customWidth="1"/>
    <col min="3" max="3" width="9.42578125" style="5" customWidth="1"/>
    <col min="4" max="4" width="19.5703125" style="5" customWidth="1"/>
    <col min="5" max="5" width="20" style="5" customWidth="1"/>
    <col min="6" max="6" width="17.28515625" style="5" customWidth="1"/>
    <col min="7" max="7" width="18.28515625" style="5" customWidth="1"/>
    <col min="8" max="16384" width="9.140625" style="5"/>
  </cols>
  <sheetData>
    <row r="3" spans="2:7" ht="15" customHeight="1" x14ac:dyDescent="0.25">
      <c r="B3" s="49" t="s">
        <v>109</v>
      </c>
      <c r="C3" s="49" t="s">
        <v>107</v>
      </c>
      <c r="D3" s="52" t="s">
        <v>101</v>
      </c>
      <c r="E3" s="52"/>
      <c r="F3" s="52" t="s">
        <v>102</v>
      </c>
      <c r="G3" s="52"/>
    </row>
    <row r="4" spans="2:7" x14ac:dyDescent="0.25">
      <c r="B4" s="50"/>
      <c r="C4" s="50"/>
      <c r="D4" s="52"/>
      <c r="E4" s="52"/>
      <c r="F4" s="52"/>
      <c r="G4" s="52"/>
    </row>
    <row r="5" spans="2:7" ht="0.75" customHeight="1" x14ac:dyDescent="0.25">
      <c r="B5" s="50"/>
      <c r="C5" s="50"/>
      <c r="D5" s="52"/>
      <c r="E5" s="52"/>
      <c r="F5" s="52"/>
      <c r="G5" s="52"/>
    </row>
    <row r="6" spans="2:7" ht="15" hidden="1" customHeight="1" x14ac:dyDescent="0.25">
      <c r="B6" s="50"/>
      <c r="C6" s="50"/>
      <c r="D6" s="52"/>
      <c r="E6" s="52"/>
      <c r="F6" s="52"/>
      <c r="G6" s="52"/>
    </row>
    <row r="7" spans="2:7" x14ac:dyDescent="0.25">
      <c r="B7" s="50"/>
      <c r="C7" s="50"/>
      <c r="D7" s="52" t="s">
        <v>6</v>
      </c>
      <c r="E7" s="52" t="s">
        <v>100</v>
      </c>
      <c r="F7" s="52" t="s">
        <v>6</v>
      </c>
      <c r="G7" s="52" t="s">
        <v>100</v>
      </c>
    </row>
    <row r="8" spans="2:7" x14ac:dyDescent="0.25">
      <c r="B8" s="50"/>
      <c r="C8" s="50"/>
      <c r="D8" s="52"/>
      <c r="E8" s="52"/>
      <c r="F8" s="52"/>
      <c r="G8" s="52"/>
    </row>
    <row r="9" spans="2:7" x14ac:dyDescent="0.25">
      <c r="B9" s="50"/>
      <c r="C9" s="50"/>
      <c r="D9" s="52"/>
      <c r="E9" s="52"/>
      <c r="F9" s="52"/>
      <c r="G9" s="52"/>
    </row>
    <row r="10" spans="2:7" ht="2.25" customHeight="1" x14ac:dyDescent="0.25">
      <c r="B10" s="51"/>
      <c r="C10" s="51"/>
      <c r="D10" s="52"/>
      <c r="E10" s="52"/>
      <c r="F10" s="52"/>
      <c r="G10" s="52"/>
    </row>
    <row r="11" spans="2:7" x14ac:dyDescent="0.25">
      <c r="B11" s="1">
        <v>0</v>
      </c>
      <c r="C11" s="1" t="s">
        <v>104</v>
      </c>
      <c r="D11" s="4">
        <f>SUMIF('Приложение №4'!$A$14:$A1036,0,'Приложение №4'!$H$14:$H1036)</f>
        <v>610871708.17000008</v>
      </c>
      <c r="E11" s="4">
        <f>SUMIF('Приложение №4'!$A$14:$A1036,0,'Приложение №4'!$I$14:$I1036)</f>
        <v>202703088.55000001</v>
      </c>
      <c r="F11" s="4" t="e">
        <f>SUMIF('Приложение №4'!$A$14:$A1036,0,'Приложение №4'!#REF!)</f>
        <v>#REF!</v>
      </c>
      <c r="G11" s="4" t="e">
        <f>SUMIF('Приложение №4'!$A$14:$A1036,0,'Приложение №4'!#REF!)</f>
        <v>#REF!</v>
      </c>
    </row>
    <row r="12" spans="2:7" x14ac:dyDescent="0.25">
      <c r="B12" s="2">
        <v>1</v>
      </c>
      <c r="C12" s="2" t="s">
        <v>105</v>
      </c>
      <c r="D12" s="6">
        <f>SUMIF('Приложение №4'!$A$14:$A1037,1,'Приложение №4'!$H$14:$H1037)</f>
        <v>610871708.1700002</v>
      </c>
      <c r="E12" s="6">
        <f>SUMIF('Приложение №4'!$A$14:$A1037,1,'Приложение №4'!$I$14:$I1037)</f>
        <v>202703088.54999998</v>
      </c>
      <c r="F12" s="6" t="e">
        <f>SUMIF('Приложение №4'!$A$14:$A1037,1,'Приложение №4'!#REF!)</f>
        <v>#REF!</v>
      </c>
      <c r="G12" s="6" t="e">
        <f>SUMIF('Приложение №4'!$A$14:$A1037,1,'Приложение №4'!#REF!)</f>
        <v>#REF!</v>
      </c>
    </row>
    <row r="13" spans="2:7" x14ac:dyDescent="0.25">
      <c r="B13" s="3">
        <v>2</v>
      </c>
      <c r="C13" s="3" t="s">
        <v>108</v>
      </c>
      <c r="D13" s="7">
        <f>SUMIF('Приложение №4'!$A$14:$A1038,2,'Приложение №4'!$H$14:$H1038)</f>
        <v>610871708.1700002</v>
      </c>
      <c r="E13" s="7">
        <f>SUMIF('Приложение №4'!$A$14:$A1038,2,'Приложение №4'!$I$14:$I1038)</f>
        <v>202703088.54999998</v>
      </c>
      <c r="F13" s="7" t="e">
        <f>SUMIF('Приложение №4'!$A$14:$A1038,2,'Приложение №4'!#REF!)</f>
        <v>#REF!</v>
      </c>
      <c r="G13" s="7" t="e">
        <f>SUMIF('Приложение №4'!$A$14:$A1038,2,'Приложение №4'!#REF!)</f>
        <v>#REF!</v>
      </c>
    </row>
    <row r="14" spans="2:7" s="12" customFormat="1" ht="78" customHeight="1" x14ac:dyDescent="0.25">
      <c r="B14" s="10" t="s">
        <v>110</v>
      </c>
      <c r="C14" s="10" t="s">
        <v>106</v>
      </c>
      <c r="D14" s="11">
        <f>SUMIF('Приложение №4'!$A$14:$A1039,3,'Приложение №4'!$H$14:$H1039)</f>
        <v>610871708.1700002</v>
      </c>
      <c r="E14" s="11">
        <f>SUMIF('Приложение №4'!$A$14:$A1039,3,'Приложение №4'!$I$14:$I1039)</f>
        <v>202703088.55000004</v>
      </c>
      <c r="F14" s="11" t="e">
        <f>SUMIF('Приложение №4'!$A$14:$A1039,3,'Приложение №4'!#REF!)</f>
        <v>#REF!</v>
      </c>
      <c r="G14" s="11" t="e">
        <f>SUMIF('Приложение №4'!$A$14:$A1039,3,'Приложение №4'!#REF!)</f>
        <v>#REF!</v>
      </c>
    </row>
    <row r="15" spans="2:7" x14ac:dyDescent="0.25">
      <c r="B15" s="8">
        <v>0</v>
      </c>
      <c r="C15" s="8" t="s">
        <v>104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 x14ac:dyDescent="0.25">
      <c r="B16" s="8">
        <v>1</v>
      </c>
      <c r="C16" s="8" t="s">
        <v>105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 x14ac:dyDescent="0.25">
      <c r="B17" s="8">
        <v>2</v>
      </c>
      <c r="C17" s="8" t="s">
        <v>108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Хафиятуллова Алсу Харисовна</cp:lastModifiedBy>
  <cp:lastPrinted>2020-08-17T06:05:12Z</cp:lastPrinted>
  <dcterms:created xsi:type="dcterms:W3CDTF">2017-09-27T09:31:38Z</dcterms:created>
  <dcterms:modified xsi:type="dcterms:W3CDTF">2020-08-17T06:05:15Z</dcterms:modified>
</cp:coreProperties>
</file>