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0125" activeTab="0"/>
  </bookViews>
  <sheets>
    <sheet name="Приложение №4" sheetId="1" r:id="rId1"/>
    <sheet name="КС" sheetId="2" r:id="rId2"/>
  </sheets>
  <definedNames>
    <definedName name="_xlfn.SUMIFS" hidden="1">#NAME?</definedName>
    <definedName name="_xlnm._FilterDatabase" localSheetId="0" hidden="1">'Приложение №4'!$A$5:$G$228</definedName>
  </definedNames>
  <calcPr fullCalcOnLoad="1"/>
</workbook>
</file>

<file path=xl/sharedStrings.xml><?xml version="1.0" encoding="utf-8"?>
<sst xmlns="http://schemas.openxmlformats.org/spreadsheetml/2006/main" count="1029" uniqueCount="193">
  <si>
    <t>Код глав-ного рас-поря-дителя бюджетных средств</t>
  </si>
  <si>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</si>
  <si>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</si>
  <si>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</si>
  <si>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</si>
  <si>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</si>
  <si>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</si>
  <si>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>Управление финансами администрации муниципального района Кинельский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</si>
  <si>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</si>
  <si>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</si>
  <si>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</si>
  <si>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</si>
  <si>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</si>
  <si>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</si>
  <si>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</si>
  <si>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</si>
  <si>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МП "Развитие и улучшение материально-технического оснащения учреждений муниципального района Кинельский" на 2014-2018 годы.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</si>
  <si>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</si>
  <si>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</si>
  <si>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</si>
  <si>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 xml:space="preserve">Дотации </t>
  </si>
  <si>
    <t>Прочие межбюджетные трансферты бюджетам субъектов Российской Федерации и муниципальных образований общего характера</t>
  </si>
  <si>
    <t>Иные межбюджетные трансферты</t>
  </si>
  <si>
    <t>Собрание представителей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</si>
  <si>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</si>
  <si>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</si>
  <si>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МКУ "Управление культуры, спорта и молодежной политики"</t>
  </si>
  <si>
    <t>Молодежная политика и оздоровление детей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</si>
  <si>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</si>
  <si>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</si>
  <si>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</si>
  <si>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</si>
  <si>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</si>
  <si>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</si>
  <si>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</si>
  <si>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2017-2019 годы"</t>
  </si>
  <si>
    <t>30 0 00 00000</t>
  </si>
  <si>
    <t xml:space="preserve">Физическая культура </t>
  </si>
  <si>
    <t>06 0 00 00000</t>
  </si>
  <si>
    <t>Фонд оплаты труда казённых учреждений и взносы по обязательному социальному страхованию</t>
  </si>
  <si>
    <t>Охрана семьи, материнства и детства</t>
  </si>
  <si>
    <t>Непрограммные направления расходов местного бюджета в области социальной политики</t>
  </si>
  <si>
    <t>МКУ "Управление по вопросам семьи и демографического развития муниципального района Кинельский"</t>
  </si>
  <si>
    <t>32 0 00 00000</t>
  </si>
  <si>
    <t>Комитет по управлению муниципальным имуществом муниципального района Кинельский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</si>
  <si>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</si>
  <si>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</si>
  <si>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</si>
  <si>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МП «Противодействие экстремизму и профилактика терроризма на территории муниципального района Кинельский на 2014-2018 гг.»</t>
  </si>
  <si>
    <t>12 0 00 00000</t>
  </si>
  <si>
    <t>Другие вопросы в области национальной экономики</t>
  </si>
  <si>
    <t>Общее образование</t>
  </si>
  <si>
    <t>14 0 00 00000</t>
  </si>
  <si>
    <t>Администрация муниципального района Кинельский</t>
  </si>
  <si>
    <t>Функционирование высшего должностного лица субъекта Российской Федерации и муниципального образования</t>
  </si>
  <si>
    <t>МП "Развитие муниципальной службы в органах местного самоуправления муниципального района Кинельский Самарской области" на 2012-2018 годы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</si>
  <si>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</si>
  <si>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</si>
  <si>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</si>
  <si>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</si>
  <si>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</si>
  <si>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</si>
  <si>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</si>
  <si>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2017-2020 годы"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</si>
  <si>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</si>
  <si>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</si>
  <si>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</si>
  <si>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</si>
  <si>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</si>
  <si>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</si>
  <si>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2013-2020 гг.</t>
  </si>
  <si>
    <t>08 0 00 00000</t>
  </si>
  <si>
    <t>Транспорт</t>
  </si>
  <si>
    <t>Субсидии юридическим лицам (кроме некоммерческих организаций), индивидуальным предпринимателям, физическим лицам)</t>
  </si>
  <si>
    <t>Дорожное хозяйство</t>
  </si>
  <si>
    <t>МП "Модернизация и развитие автомобильных дорог общего пользования местного значения муниципального района Кинельский на 2009-2018 гг."</t>
  </si>
  <si>
    <t>15 0 00 00000</t>
  </si>
  <si>
    <t>МП «Развитие и поддержка малого и среднего предпринимательства в муниципальном районе Кинельский на 2015-2020 гг.»</t>
  </si>
  <si>
    <t>01 0 00 00000</t>
  </si>
  <si>
    <t>Субсидии некоммерческим организациям (за исключением государственных (муниципальных) учреждений)</t>
  </si>
  <si>
    <t>Жилищное хозяйство</t>
  </si>
  <si>
    <t xml:space="preserve">МП "Устойчивое развитие сельских территорий Кинельского района Самарской области на 2014 - 2017 годы и на период до 2020 года" 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</si>
  <si>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</si>
  <si>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</si>
  <si>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</si>
  <si>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</si>
  <si>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</si>
  <si>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</si>
  <si>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</si>
  <si>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</si>
  <si>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Социальное обеспечение населения</t>
  </si>
  <si>
    <t>02 0 00 00000</t>
  </si>
  <si>
    <t>Публичные нормативные социальные выплаты гражданам</t>
  </si>
  <si>
    <t>Периодическая печать и издательства</t>
  </si>
  <si>
    <t>27 0 00 00000</t>
  </si>
  <si>
    <t>28 0 00 00000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</si>
  <si>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</si>
  <si>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</si>
  <si>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</si>
  <si>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</si>
  <si>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</si>
  <si>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</si>
  <si>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</si>
  <si>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</si>
  <si>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</si>
  <si>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</si>
  <si>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</si>
  <si>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</si>
  <si>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</si>
  <si>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</si>
  <si>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</si>
  <si>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</si>
  <si>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</si>
  <si>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</si>
  <si>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</si>
  <si>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</si>
  <si>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</si>
  <si>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</si>
  <si>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</si>
  <si>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</si>
  <si>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</si>
  <si>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</si>
  <si>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</si>
  <si>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310</t>
  </si>
  <si>
    <t>Непрограммные  направления расходов местного бюджета в области поддержки транспортных организаций</t>
  </si>
  <si>
    <r>
      <t>МП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«Ремонт и реконструкция зданий школ и детских садов, расположенных на территории муниципального района Кинельский» на 2014-2018 годы.</t>
    </r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</si>
  <si>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</si>
  <si>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</si>
  <si>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</si>
  <si>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 xml:space="preserve">    </t>
  </si>
  <si>
    <r>
      <t>МП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«Обеспечение безбарьерной среды жизнедеятельности и социальной интеграции инвалидов в муниципальном районе Кинельский на 2016-2018 годы»</t>
    </r>
  </si>
  <si>
    <r>
      <t>МП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«Молодой семье – доступное жильё»</t>
    </r>
  </si>
  <si>
    <t>КВСР</t>
  </si>
  <si>
    <t>ФКР</t>
  </si>
  <si>
    <t>КВР</t>
  </si>
  <si>
    <t>КБК</t>
  </si>
  <si>
    <t>КЦСР</t>
  </si>
  <si>
    <t>Уровень
бюджета</t>
  </si>
  <si>
    <t>3 = ИТОГ</t>
  </si>
  <si>
    <t>МП «Развитие  культуры муниципального района Кинельский» на 2014-2020 гг.</t>
  </si>
  <si>
    <t xml:space="preserve"> МП "Развитие библиотечного обслуживания муниципального района Кинельский" на 2014-2020 годы.</t>
  </si>
  <si>
    <t>МП «Развитие  физической культуры и спорта муниципального района Кинельский» на 2014-2020 гг.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</si>
  <si>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2017-2020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</si>
  <si>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2017-2020 годы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</si>
  <si>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2017-2020 годы.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</si>
  <si>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2014-2020 годы</t>
  </si>
  <si>
    <t>МП природоохранных мероприятий на 2012-2020 гг.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</si>
  <si>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2017-2020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</si>
  <si>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2017-2020 годы"</t>
  </si>
  <si>
    <t>МП "Организация досуга детей, подростков и молодёжи муниципального района Кинельский на 2017-2020 годы"</t>
  </si>
  <si>
    <t>МП "Развитие печатного средства массовой информации в муниципальном районе Кинельский на 2017-2020 годы"</t>
  </si>
  <si>
    <t>МП "Информирование населения о социально-экономическом развитии муниципального района Кинельский и деятельности органов местного самоуправления муниципального района Кинельский на 2017-2020 годы через информационную телепрограмму "Междуречье-Информ"</t>
  </si>
  <si>
    <t xml:space="preserve">Субсидии юридическим лицам (кроме некоммерческих организаций), индивидуальным предпринимателям, физическим лицам  </t>
  </si>
  <si>
    <t>МП «Развитие мобилизационной подготовки на территории муниципального района Кинельский на 2018-2020 годы»</t>
  </si>
  <si>
    <t>19 0 00 00000</t>
  </si>
  <si>
    <t>23 0 00 00000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</si>
  <si>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2018-2020 года"</t>
  </si>
  <si>
    <t>51 0 00 00000</t>
  </si>
  <si>
    <t>54 0 00 00000</t>
  </si>
  <si>
    <t>МП "Организация деятельности по опеке и попечительству на территории муниципального района Кинельский Самарской области на 2018-2020 годы".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</si>
  <si>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2018-2020 годы"</t>
  </si>
  <si>
    <t>57 0 00 00000</t>
  </si>
  <si>
    <t>61 0 00 00000</t>
  </si>
  <si>
    <t>34 0 00 00000</t>
  </si>
  <si>
    <t>МП "Развитие дополнительного образования в сфере культуры" муниципального района Кинельский Самарской области на период 2018-2020 гг.</t>
  </si>
  <si>
    <t>62 0 00 00000</t>
  </si>
  <si>
    <t>460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</si>
  <si>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</si>
  <si>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</si>
  <si>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55 0 00 00000</t>
  </si>
  <si>
    <t>МП "Профилактика безнадзорности, правонарушений и защита прав несовершеннолетних в муниципальном районе Кинельский" на 2018-2020 гг.</t>
  </si>
  <si>
    <t>МП «Молодёжь муниципального района Кинельский» на 2013-2020 гг.</t>
  </si>
  <si>
    <t>29 0 00 00000</t>
  </si>
  <si>
    <t>МП "Формирование современной комфортной городской среды муниципального района Кинельский Самарской области на 2018 год -2020 годы"</t>
  </si>
  <si>
    <t>Благоустройство</t>
  </si>
  <si>
    <t>Бюджетные инвестиции</t>
  </si>
  <si>
    <t>410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</si>
  <si>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</si>
  <si>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</si>
  <si>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</si>
  <si>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>Амбулаторная помощь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</si>
  <si>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</si>
  <si>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</si>
  <si>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</si>
  <si>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2018-2022 годы.</t>
  </si>
  <si>
    <t>Реализация государственных функций, связанных с общегосударственным управлением</t>
  </si>
  <si>
    <t>830</t>
  </si>
  <si>
    <t>Исполнение судебных актов</t>
  </si>
  <si>
    <t xml:space="preserve"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2017-2020 годы" </t>
  </si>
  <si>
    <t>МП «Молодёжь муниципального района Кинельский» на 2013-2018 гг.</t>
  </si>
  <si>
    <t>Приложение № 2</t>
  </si>
  <si>
    <t xml:space="preserve">2. Расходы бюджета
</t>
  </si>
  <si>
    <t>Исполнено, в рублях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</si>
</sst>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2" fillId="33" borderId="10" xfId="0" applyFont="1" applyFill="1" applyBorder="1" applyAlignment="1">
      <alignment horizontal="center"/>
    </xf>
    <xf numFmtId="0" fontId="32" fillId="34" borderId="10" xfId="0" applyFont="1" applyFill="1" applyBorder="1" applyAlignment="1">
      <alignment horizontal="center"/>
    </xf>
    <xf numFmtId="0" fontId="32" fillId="35" borderId="10" xfId="0" applyFont="1" applyFill="1" applyBorder="1" applyAlignment="1">
      <alignment horizontal="center"/>
    </xf>
    <xf numFmtId="164" fontId="32" fillId="33" borderId="10" xfId="0" applyNumberFormat="1" applyFont="1" applyFill="1" applyBorder="1" applyAlignment="1">
      <alignment horizontal="center"/>
    </xf>
    <xf numFmtId="0" fontId="32" fillId="0" borderId="0" xfId="0" applyFont="1" applyAlignment="1">
      <alignment/>
    </xf>
    <xf numFmtId="164" fontId="32" fillId="34" borderId="10" xfId="0" applyNumberFormat="1" applyFont="1" applyFill="1" applyBorder="1" applyAlignment="1">
      <alignment horizontal="center"/>
    </xf>
    <xf numFmtId="164" fontId="32" fillId="35" borderId="10" xfId="0" applyNumberFormat="1" applyFont="1" applyFill="1" applyBorder="1" applyAlignment="1">
      <alignment horizontal="center"/>
    </xf>
    <xf numFmtId="0" fontId="33" fillId="36" borderId="10" xfId="0" applyFont="1" applyFill="1" applyBorder="1" applyAlignment="1">
      <alignment horizontal="center"/>
    </xf>
    <xf numFmtId="164" fontId="33" fillId="36" borderId="10" xfId="0" applyNumberFormat="1" applyFont="1" applyFill="1" applyBorder="1" applyAlignment="1">
      <alignment horizontal="center"/>
    </xf>
    <xf numFmtId="0" fontId="41" fillId="0" borderId="0" xfId="0" applyFont="1" applyFill="1" applyAlignment="1" applyProtection="1">
      <alignment wrapText="1"/>
      <protection hidden="1"/>
    </xf>
    <xf numFmtId="0" fontId="42" fillId="0" borderId="0" xfId="0" applyFont="1" applyFill="1" applyAlignment="1" applyProtection="1">
      <alignment wrapText="1"/>
      <protection hidden="1"/>
    </xf>
    <xf numFmtId="0" fontId="41" fillId="0" borderId="0" xfId="0" applyFont="1" applyFill="1" applyAlignment="1" applyProtection="1">
      <alignment/>
      <protection hidden="1"/>
    </xf>
    <xf numFmtId="0" fontId="42" fillId="0" borderId="0" xfId="0" applyFont="1" applyFill="1" applyAlignment="1" applyProtection="1">
      <alignment/>
      <protection hidden="1"/>
    </xf>
    <xf numFmtId="0" fontId="43" fillId="33" borderId="0" xfId="0" applyFont="1" applyFill="1" applyAlignment="1" applyProtection="1">
      <alignment/>
      <protection hidden="1"/>
    </xf>
    <xf numFmtId="0" fontId="44" fillId="0" borderId="0" xfId="0" applyFont="1" applyFill="1" applyAlignment="1" applyProtection="1">
      <alignment/>
      <protection hidden="1"/>
    </xf>
    <xf numFmtId="0" fontId="43" fillId="34" borderId="0" xfId="0" applyFont="1" applyFill="1" applyAlignment="1" applyProtection="1">
      <alignment/>
      <protection hidden="1"/>
    </xf>
    <xf numFmtId="0" fontId="43" fillId="35" borderId="0" xfId="0" applyFont="1" applyFill="1" applyAlignment="1" applyProtection="1">
      <alignment/>
      <protection hidden="1"/>
    </xf>
    <xf numFmtId="0" fontId="43" fillId="37" borderId="0" xfId="0" applyFont="1" applyFill="1" applyAlignment="1" applyProtection="1">
      <alignment/>
      <protection hidden="1"/>
    </xf>
    <xf numFmtId="0" fontId="43" fillId="0" borderId="0" xfId="0" applyFont="1" applyFill="1" applyAlignment="1" applyProtection="1">
      <alignment/>
      <protection hidden="1"/>
    </xf>
    <xf numFmtId="164" fontId="42" fillId="0" borderId="0" xfId="0" applyNumberFormat="1" applyFont="1" applyFill="1" applyAlignment="1" applyProtection="1">
      <alignment/>
      <protection hidden="1"/>
    </xf>
    <xf numFmtId="0" fontId="32" fillId="37" borderId="10" xfId="0" applyFont="1" applyFill="1" applyBorder="1" applyAlignment="1">
      <alignment horizontal="center" vertical="center"/>
    </xf>
    <xf numFmtId="164" fontId="32" fillId="37" borderId="1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45" fillId="0" borderId="0" xfId="0" applyFont="1" applyFill="1" applyAlignment="1" applyProtection="1">
      <alignment vertical="center" wrapText="1"/>
      <protection hidden="1"/>
    </xf>
    <xf numFmtId="0" fontId="42" fillId="38" borderId="0" xfId="0" applyFont="1" applyFill="1" applyAlignment="1" applyProtection="1">
      <alignment wrapText="1"/>
      <protection hidden="1"/>
    </xf>
    <xf numFmtId="0" fontId="42" fillId="38" borderId="0" xfId="0" applyFont="1" applyFill="1" applyAlignment="1" applyProtection="1">
      <alignment/>
      <protection hidden="1"/>
    </xf>
    <xf numFmtId="0" fontId="45" fillId="38" borderId="0" xfId="0" applyFont="1" applyFill="1" applyAlignment="1" applyProtection="1">
      <alignment horizontal="center" vertical="center" wrapText="1"/>
      <protection hidden="1"/>
    </xf>
    <xf numFmtId="4" fontId="45" fillId="38" borderId="0" xfId="0" applyNumberFormat="1" applyFont="1" applyFill="1" applyAlignment="1" applyProtection="1">
      <alignment horizontal="center" vertical="center" wrapText="1"/>
      <protection hidden="1"/>
    </xf>
    <xf numFmtId="0" fontId="41" fillId="38" borderId="0" xfId="0" applyFont="1" applyFill="1" applyAlignment="1" applyProtection="1">
      <alignment/>
      <protection hidden="1"/>
    </xf>
    <xf numFmtId="0" fontId="43" fillId="38" borderId="10" xfId="0" applyFont="1" applyFill="1" applyBorder="1" applyAlignment="1" applyProtection="1">
      <alignment horizontal="center" vertical="top" wrapText="1"/>
      <protection locked="0"/>
    </xf>
    <xf numFmtId="0" fontId="43" fillId="38" borderId="10" xfId="0" applyFont="1" applyFill="1" applyBorder="1" applyAlignment="1" applyProtection="1">
      <alignment vertical="top" wrapText="1"/>
      <protection locked="0"/>
    </xf>
    <xf numFmtId="0" fontId="44" fillId="38" borderId="10" xfId="0" applyFont="1" applyFill="1" applyBorder="1" applyAlignment="1" applyProtection="1">
      <alignment horizontal="center" vertical="top" wrapText="1"/>
      <protection locked="0"/>
    </xf>
    <xf numFmtId="49" fontId="44" fillId="38" borderId="10" xfId="0" applyNumberFormat="1" applyFont="1" applyFill="1" applyBorder="1" applyAlignment="1" applyProtection="1">
      <alignment horizontal="center" vertical="top" wrapText="1"/>
      <protection locked="0"/>
    </xf>
    <xf numFmtId="0" fontId="44" fillId="38" borderId="10" xfId="0" applyFont="1" applyFill="1" applyBorder="1" applyAlignment="1">
      <alignment vertical="top" wrapText="1"/>
    </xf>
    <xf numFmtId="0" fontId="44" fillId="38" borderId="10" xfId="0" applyFont="1" applyFill="1" applyBorder="1" applyAlignment="1" applyProtection="1">
      <alignment vertical="top" wrapText="1"/>
      <protection locked="0"/>
    </xf>
    <xf numFmtId="49" fontId="43" fillId="38" borderId="10" xfId="0" applyNumberFormat="1" applyFont="1" applyFill="1" applyBorder="1" applyAlignment="1" applyProtection="1">
      <alignment horizontal="center" vertical="top" wrapText="1"/>
      <protection locked="0"/>
    </xf>
    <xf numFmtId="0" fontId="46" fillId="38" borderId="10" xfId="0" applyFont="1" applyFill="1" applyBorder="1" applyAlignment="1" applyProtection="1">
      <alignment vertical="top" wrapText="1"/>
      <protection locked="0"/>
    </xf>
    <xf numFmtId="0" fontId="44" fillId="38" borderId="10" xfId="0" applyFont="1" applyFill="1" applyBorder="1" applyAlignment="1" applyProtection="1">
      <alignment wrapText="1"/>
      <protection locked="0"/>
    </xf>
    <xf numFmtId="0" fontId="9" fillId="38" borderId="10" xfId="0" applyFont="1" applyFill="1" applyBorder="1" applyAlignment="1">
      <alignment/>
    </xf>
    <xf numFmtId="0" fontId="44" fillId="38" borderId="10" xfId="0" applyFont="1" applyFill="1" applyBorder="1" applyAlignment="1" applyProtection="1">
      <alignment vertical="top" wrapText="1"/>
      <protection hidden="1"/>
    </xf>
    <xf numFmtId="49" fontId="44" fillId="38" borderId="10" xfId="0" applyNumberFormat="1" applyFont="1" applyFill="1" applyBorder="1" applyAlignment="1" applyProtection="1">
      <alignment horizontal="center" vertical="top" wrapText="1"/>
      <protection hidden="1"/>
    </xf>
    <xf numFmtId="0" fontId="44" fillId="38" borderId="10" xfId="0" applyFont="1" applyFill="1" applyBorder="1" applyAlignment="1">
      <alignment horizontal="left" vertical="center" wrapText="1"/>
    </xf>
    <xf numFmtId="4" fontId="43" fillId="38" borderId="10" xfId="0" applyNumberFormat="1" applyFont="1" applyFill="1" applyBorder="1" applyAlignment="1" applyProtection="1">
      <alignment horizontal="right" vertical="top" wrapText="1"/>
      <protection hidden="1"/>
    </xf>
    <xf numFmtId="4" fontId="44" fillId="38" borderId="10" xfId="0" applyNumberFormat="1" applyFont="1" applyFill="1" applyBorder="1" applyAlignment="1" applyProtection="1">
      <alignment horizontal="right" vertical="top" wrapText="1"/>
      <protection hidden="1"/>
    </xf>
    <xf numFmtId="4" fontId="44" fillId="38" borderId="10" xfId="0" applyNumberFormat="1" applyFont="1" applyFill="1" applyBorder="1" applyAlignment="1" applyProtection="1">
      <alignment horizontal="right" vertical="top" wrapText="1"/>
      <protection locked="0"/>
    </xf>
    <xf numFmtId="4" fontId="41" fillId="38" borderId="10" xfId="0" applyNumberFormat="1" applyFont="1" applyFill="1" applyBorder="1" applyAlignment="1" applyProtection="1">
      <alignment horizontal="center" vertical="center" wrapText="1"/>
      <protection hidden="1"/>
    </xf>
    <xf numFmtId="0" fontId="42" fillId="38" borderId="0" xfId="0" applyFont="1" applyFill="1" applyAlignment="1" applyProtection="1">
      <alignment horizontal="center" wrapText="1"/>
      <protection hidden="1"/>
    </xf>
    <xf numFmtId="0" fontId="43" fillId="38" borderId="0" xfId="0" applyFont="1" applyFill="1" applyAlignment="1" applyProtection="1">
      <alignment horizontal="center" vertical="center" wrapText="1"/>
      <protection hidden="1"/>
    </xf>
    <xf numFmtId="0" fontId="41" fillId="38" borderId="10" xfId="0" applyFont="1" applyFill="1" applyBorder="1" applyAlignment="1" applyProtection="1">
      <alignment horizontal="center" vertical="center" wrapText="1"/>
      <protection hidden="1"/>
    </xf>
    <xf numFmtId="0" fontId="32" fillId="39" borderId="11" xfId="0" applyFont="1" applyFill="1" applyBorder="1" applyAlignment="1">
      <alignment horizontal="center" vertical="center" wrapText="1"/>
    </xf>
    <xf numFmtId="0" fontId="32" fillId="39" borderId="12" xfId="0" applyFont="1" applyFill="1" applyBorder="1" applyAlignment="1">
      <alignment horizontal="center" vertical="center" wrapText="1"/>
    </xf>
    <xf numFmtId="0" fontId="32" fillId="39" borderId="13" xfId="0" applyFont="1" applyFill="1" applyBorder="1" applyAlignment="1">
      <alignment horizontal="center" vertical="center" wrapText="1"/>
    </xf>
    <xf numFmtId="0" fontId="41" fillId="39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2"/>
  <sheetViews>
    <sheetView tabSelected="1" zoomScale="85" zoomScaleNormal="85" zoomScalePageLayoutView="0" workbookViewId="0" topLeftCell="B1">
      <selection activeCell="C3" sqref="C3:H3"/>
    </sheetView>
  </sheetViews>
  <sheetFormatPr defaultColWidth="9.140625" defaultRowHeight="15"/>
  <cols>
    <col min="1" max="1" width="5.00390625" style="12" hidden="1" customWidth="1"/>
    <col min="2" max="2" width="6.7109375" style="13" customWidth="1"/>
    <col min="3" max="3" width="57.57421875" style="13" customWidth="1"/>
    <col min="4" max="4" width="5.421875" style="13" customWidth="1"/>
    <col min="5" max="5" width="4.421875" style="13" customWidth="1"/>
    <col min="6" max="6" width="15.57421875" style="13" customWidth="1"/>
    <col min="7" max="7" width="5.140625" style="13" customWidth="1"/>
    <col min="8" max="8" width="24.57421875" style="13" customWidth="1"/>
    <col min="9" max="9" width="16.8515625" style="13" customWidth="1"/>
    <col min="10" max="10" width="15.7109375" style="13" customWidth="1"/>
    <col min="11" max="16384" width="9.140625" style="13" customWidth="1"/>
  </cols>
  <sheetData>
    <row r="1" spans="1:8" s="11" customFormat="1" ht="15">
      <c r="A1" s="10"/>
      <c r="B1" s="25"/>
      <c r="C1" s="25"/>
      <c r="D1" s="25"/>
      <c r="E1" s="25"/>
      <c r="F1" s="47" t="s">
        <v>190</v>
      </c>
      <c r="G1" s="47"/>
      <c r="H1" s="47"/>
    </row>
    <row r="2" spans="2:16" ht="18.75">
      <c r="B2" s="26"/>
      <c r="C2" s="26"/>
      <c r="D2" s="26"/>
      <c r="E2" s="26"/>
      <c r="F2" s="27"/>
      <c r="G2" s="27"/>
      <c r="H2" s="28"/>
      <c r="M2" s="24"/>
      <c r="N2" s="24"/>
      <c r="O2" s="24"/>
      <c r="P2" s="24"/>
    </row>
    <row r="3" spans="2:8" ht="31.5" customHeight="1">
      <c r="B3" s="29"/>
      <c r="C3" s="48" t="s">
        <v>191</v>
      </c>
      <c r="D3" s="48"/>
      <c r="E3" s="48"/>
      <c r="F3" s="48"/>
      <c r="G3" s="48"/>
      <c r="H3" s="48"/>
    </row>
    <row r="5" spans="2:8" ht="15">
      <c r="B5" s="49" t="s">
        <v>0</v>
      </c>
      <c r="C5" s="49" t="s">
        <v>1</v>
      </c>
      <c r="D5" s="49" t="s">
        <v>2</v>
      </c>
      <c r="E5" s="49" t="s">
        <v>3</v>
      </c>
      <c r="F5" s="49" t="s">
        <v>4</v>
      </c>
      <c r="G5" s="49" t="s">
        <v>5</v>
      </c>
      <c r="H5" s="46" t="s">
        <v>192</v>
      </c>
    </row>
    <row r="6" spans="2:8" ht="15">
      <c r="B6" s="49"/>
      <c r="C6" s="49"/>
      <c r="D6" s="49"/>
      <c r="E6" s="49"/>
      <c r="F6" s="49"/>
      <c r="G6" s="49"/>
      <c r="H6" s="46"/>
    </row>
    <row r="7" spans="2:8" ht="15">
      <c r="B7" s="49"/>
      <c r="C7" s="49"/>
      <c r="D7" s="49"/>
      <c r="E7" s="49"/>
      <c r="F7" s="49"/>
      <c r="G7" s="49"/>
      <c r="H7" s="46"/>
    </row>
    <row r="8" spans="2:8" ht="15">
      <c r="B8" s="49"/>
      <c r="C8" s="49"/>
      <c r="D8" s="49"/>
      <c r="E8" s="49"/>
      <c r="F8" s="49"/>
      <c r="G8" s="49"/>
      <c r="H8" s="46"/>
    </row>
    <row r="9" spans="1:8" s="15" customFormat="1" ht="31.5">
      <c r="A9" s="14">
        <v>0</v>
      </c>
      <c r="B9" s="30">
        <v>920</v>
      </c>
      <c r="C9" s="31" t="s">
        <v>7</v>
      </c>
      <c r="D9" s="30"/>
      <c r="E9" s="30"/>
      <c r="F9" s="30" t="s">
        <v>8</v>
      </c>
      <c r="G9" s="30"/>
      <c r="H9" s="43">
        <f>_xlfn.SUMIFS(H10:H982,$B10:$B982,$B10)/3</f>
        <v>47206829.24</v>
      </c>
    </row>
    <row r="10" spans="1:8" s="15" customFormat="1" ht="47.25">
      <c r="A10" s="16">
        <v>1</v>
      </c>
      <c r="B10" s="32">
        <v>920</v>
      </c>
      <c r="C10" s="35" t="s">
        <v>9</v>
      </c>
      <c r="D10" s="33" t="s">
        <v>97</v>
      </c>
      <c r="E10" s="33" t="s">
        <v>98</v>
      </c>
      <c r="F10" s="33" t="s">
        <v>8</v>
      </c>
      <c r="G10" s="33" t="s">
        <v>129</v>
      </c>
      <c r="H10" s="44">
        <f>_xlfn.SUMIFS(H11:H977,$B11:$B977,$B11,$D11:$D977,$D11,$E11:$E977,$E11)/2</f>
        <v>7157476.240000001</v>
      </c>
    </row>
    <row r="11" spans="1:8" s="15" customFormat="1" ht="47.25">
      <c r="A11" s="17">
        <v>2</v>
      </c>
      <c r="B11" s="32">
        <v>920</v>
      </c>
      <c r="C11" s="34" t="s">
        <v>16</v>
      </c>
      <c r="D11" s="33" t="s">
        <v>97</v>
      </c>
      <c r="E11" s="33" t="s">
        <v>98</v>
      </c>
      <c r="F11" s="33" t="s">
        <v>17</v>
      </c>
      <c r="G11" s="33" t="s">
        <v>99</v>
      </c>
      <c r="H11" s="44">
        <f>_xlfn.SUMIFS(H12:H977,$B12:$B977,$B11,$D12:$D977,$D12,$E12:$E977,$E12,$F12:$F977,$F12)</f>
        <v>98575</v>
      </c>
    </row>
    <row r="12" spans="1:8" s="15" customFormat="1" ht="19.5" customHeight="1">
      <c r="A12" s="18">
        <v>3</v>
      </c>
      <c r="B12" s="32">
        <v>920</v>
      </c>
      <c r="C12" s="35" t="s">
        <v>13</v>
      </c>
      <c r="D12" s="33" t="s">
        <v>97</v>
      </c>
      <c r="E12" s="33" t="s">
        <v>98</v>
      </c>
      <c r="F12" s="33" t="s">
        <v>17</v>
      </c>
      <c r="G12" s="33" t="s">
        <v>101</v>
      </c>
      <c r="H12" s="45">
        <v>98575</v>
      </c>
    </row>
    <row r="13" spans="1:8" s="15" customFormat="1" ht="63">
      <c r="A13" s="17">
        <v>2</v>
      </c>
      <c r="B13" s="32">
        <v>920</v>
      </c>
      <c r="C13" s="35" t="s">
        <v>10</v>
      </c>
      <c r="D13" s="33" t="s">
        <v>97</v>
      </c>
      <c r="E13" s="33" t="s">
        <v>98</v>
      </c>
      <c r="F13" s="33" t="s">
        <v>157</v>
      </c>
      <c r="G13" s="33" t="s">
        <v>99</v>
      </c>
      <c r="H13" s="44">
        <f>_xlfn.SUMIFS(H14:H979,$B14:$B979,$B13,$D14:$D979,$D14,$E14:$E979,$E14,$F14:$F979,$F14)</f>
        <v>7058901.240000001</v>
      </c>
    </row>
    <row r="14" spans="1:8" s="15" customFormat="1" ht="31.5">
      <c r="A14" s="18">
        <v>3</v>
      </c>
      <c r="B14" s="32">
        <v>920</v>
      </c>
      <c r="C14" s="35" t="s">
        <v>12</v>
      </c>
      <c r="D14" s="33" t="s">
        <v>97</v>
      </c>
      <c r="E14" s="33" t="s">
        <v>98</v>
      </c>
      <c r="F14" s="33" t="s">
        <v>157</v>
      </c>
      <c r="G14" s="33" t="s">
        <v>100</v>
      </c>
      <c r="H14" s="45">
        <v>6833145.53</v>
      </c>
    </row>
    <row r="15" spans="1:8" s="15" customFormat="1" ht="19.5" customHeight="1">
      <c r="A15" s="18">
        <v>3</v>
      </c>
      <c r="B15" s="32">
        <v>920</v>
      </c>
      <c r="C15" s="35" t="s">
        <v>13</v>
      </c>
      <c r="D15" s="33" t="s">
        <v>97</v>
      </c>
      <c r="E15" s="33" t="s">
        <v>98</v>
      </c>
      <c r="F15" s="33" t="s">
        <v>157</v>
      </c>
      <c r="G15" s="33" t="s">
        <v>101</v>
      </c>
      <c r="H15" s="45">
        <v>224224.23</v>
      </c>
    </row>
    <row r="16" spans="1:8" s="15" customFormat="1" ht="15.75">
      <c r="A16" s="18">
        <v>3</v>
      </c>
      <c r="B16" s="32">
        <v>920</v>
      </c>
      <c r="C16" s="35" t="s">
        <v>14</v>
      </c>
      <c r="D16" s="33" t="s">
        <v>97</v>
      </c>
      <c r="E16" s="33" t="s">
        <v>98</v>
      </c>
      <c r="F16" s="33" t="s">
        <v>157</v>
      </c>
      <c r="G16" s="33" t="s">
        <v>102</v>
      </c>
      <c r="H16" s="45">
        <v>1531.48</v>
      </c>
    </row>
    <row r="17" spans="1:8" s="15" customFormat="1" ht="47.25">
      <c r="A17" s="16">
        <v>1</v>
      </c>
      <c r="B17" s="32">
        <v>920</v>
      </c>
      <c r="C17" s="35" t="s">
        <v>18</v>
      </c>
      <c r="D17" s="33" t="s">
        <v>104</v>
      </c>
      <c r="E17" s="33" t="s">
        <v>97</v>
      </c>
      <c r="F17" s="33" t="s">
        <v>8</v>
      </c>
      <c r="G17" s="33" t="s">
        <v>99</v>
      </c>
      <c r="H17" s="44">
        <f>_xlfn.SUMIFS(H18:H985,$B18:$B985,$B18,$D18:$D985,$D18,$E18:$E985,$E18)/2</f>
        <v>23025462</v>
      </c>
    </row>
    <row r="18" spans="1:8" s="15" customFormat="1" ht="31.5">
      <c r="A18" s="17">
        <v>2</v>
      </c>
      <c r="B18" s="32">
        <v>920</v>
      </c>
      <c r="C18" s="35" t="s">
        <v>19</v>
      </c>
      <c r="D18" s="33" t="s">
        <v>104</v>
      </c>
      <c r="E18" s="33" t="s">
        <v>97</v>
      </c>
      <c r="F18" s="33" t="s">
        <v>158</v>
      </c>
      <c r="G18" s="33" t="s">
        <v>99</v>
      </c>
      <c r="H18" s="44">
        <f>_xlfn.SUMIFS(H19:H982,$B19:$B982,$B18,$D19:$D982,$D19,$E19:$E982,$E19,$F19:$F982,$F19)</f>
        <v>23025462</v>
      </c>
    </row>
    <row r="19" spans="1:8" s="15" customFormat="1" ht="15.75">
      <c r="A19" s="18">
        <v>3</v>
      </c>
      <c r="B19" s="32">
        <v>920</v>
      </c>
      <c r="C19" s="35" t="s">
        <v>20</v>
      </c>
      <c r="D19" s="33" t="s">
        <v>104</v>
      </c>
      <c r="E19" s="33" t="s">
        <v>97</v>
      </c>
      <c r="F19" s="33" t="s">
        <v>158</v>
      </c>
      <c r="G19" s="33" t="s">
        <v>105</v>
      </c>
      <c r="H19" s="45">
        <v>23025462</v>
      </c>
    </row>
    <row r="20" spans="1:8" s="15" customFormat="1" ht="47.25">
      <c r="A20" s="16">
        <v>1</v>
      </c>
      <c r="B20" s="32">
        <v>920</v>
      </c>
      <c r="C20" s="35" t="s">
        <v>21</v>
      </c>
      <c r="D20" s="33" t="s">
        <v>104</v>
      </c>
      <c r="E20" s="33" t="s">
        <v>106</v>
      </c>
      <c r="F20" s="33"/>
      <c r="G20" s="33"/>
      <c r="H20" s="44">
        <f>_xlfn.SUMIFS(H21:H988,$B21:$B988,$B21,$D21:$D988,$D21,$E21:$E988,$E21)/2</f>
        <v>17023891</v>
      </c>
    </row>
    <row r="21" spans="1:8" s="15" customFormat="1" ht="31.5">
      <c r="A21" s="17">
        <v>2</v>
      </c>
      <c r="B21" s="32">
        <v>920</v>
      </c>
      <c r="C21" s="35" t="s">
        <v>19</v>
      </c>
      <c r="D21" s="33" t="s">
        <v>104</v>
      </c>
      <c r="E21" s="33" t="s">
        <v>106</v>
      </c>
      <c r="F21" s="33" t="s">
        <v>158</v>
      </c>
      <c r="G21" s="33"/>
      <c r="H21" s="44">
        <f>_xlfn.SUMIFS(H22:H985,$B22:$B985,$B21,$D22:$D985,$D22,$E22:$E985,$E22,$F22:$F985,$F22)</f>
        <v>17023891</v>
      </c>
    </row>
    <row r="22" spans="1:8" s="15" customFormat="1" ht="15.75">
      <c r="A22" s="18">
        <v>3</v>
      </c>
      <c r="B22" s="32">
        <v>920</v>
      </c>
      <c r="C22" s="35" t="s">
        <v>22</v>
      </c>
      <c r="D22" s="33" t="s">
        <v>104</v>
      </c>
      <c r="E22" s="33" t="s">
        <v>106</v>
      </c>
      <c r="F22" s="33" t="s">
        <v>158</v>
      </c>
      <c r="G22" s="33" t="s">
        <v>107</v>
      </c>
      <c r="H22" s="45">
        <v>17023891</v>
      </c>
    </row>
    <row r="23" spans="1:8" s="15" customFormat="1" ht="15.75">
      <c r="A23" s="14">
        <v>0</v>
      </c>
      <c r="B23" s="30">
        <v>933</v>
      </c>
      <c r="C23" s="31" t="s">
        <v>23</v>
      </c>
      <c r="D23" s="36" t="s">
        <v>99</v>
      </c>
      <c r="E23" s="36" t="s">
        <v>99</v>
      </c>
      <c r="F23" s="36" t="s">
        <v>8</v>
      </c>
      <c r="G23" s="36" t="s">
        <v>99</v>
      </c>
      <c r="H23" s="43">
        <f>_xlfn.SUMIFS(H24:H997,$B24:$B997,$B24)/3</f>
        <v>1711540.55</v>
      </c>
    </row>
    <row r="24" spans="1:8" s="15" customFormat="1" ht="63">
      <c r="A24" s="16">
        <v>1</v>
      </c>
      <c r="B24" s="32">
        <v>933</v>
      </c>
      <c r="C24" s="35" t="s">
        <v>24</v>
      </c>
      <c r="D24" s="33" t="s">
        <v>97</v>
      </c>
      <c r="E24" s="33" t="s">
        <v>106</v>
      </c>
      <c r="F24" s="33" t="s">
        <v>8</v>
      </c>
      <c r="G24" s="33" t="s">
        <v>99</v>
      </c>
      <c r="H24" s="44">
        <f>_xlfn.SUMIFS(H25:H991,$B25:$B991,$B25,$D25:$D991,$D25,$E25:$E991,$E25)/2</f>
        <v>848666.1000000001</v>
      </c>
    </row>
    <row r="25" spans="1:8" s="15" customFormat="1" ht="47.25">
      <c r="A25" s="17">
        <v>2</v>
      </c>
      <c r="B25" s="32">
        <v>933</v>
      </c>
      <c r="C25" s="34" t="s">
        <v>16</v>
      </c>
      <c r="D25" s="33" t="s">
        <v>97</v>
      </c>
      <c r="E25" s="33" t="s">
        <v>106</v>
      </c>
      <c r="F25" s="33" t="s">
        <v>17</v>
      </c>
      <c r="G25" s="33" t="s">
        <v>99</v>
      </c>
      <c r="H25" s="44">
        <f>_xlfn.SUMIFS(H26:H988,$B26:$B988,$B25,$D26:$D988,$D26,$E26:$E988,$E26,$F26:$F988,$F26)</f>
        <v>43310</v>
      </c>
    </row>
    <row r="26" spans="1:8" s="15" customFormat="1" ht="17.25" customHeight="1">
      <c r="A26" s="18">
        <v>3</v>
      </c>
      <c r="B26" s="32">
        <v>933</v>
      </c>
      <c r="C26" s="35" t="s">
        <v>13</v>
      </c>
      <c r="D26" s="33" t="s">
        <v>97</v>
      </c>
      <c r="E26" s="33" t="s">
        <v>106</v>
      </c>
      <c r="F26" s="33" t="s">
        <v>17</v>
      </c>
      <c r="G26" s="33" t="s">
        <v>101</v>
      </c>
      <c r="H26" s="45">
        <v>43310</v>
      </c>
    </row>
    <row r="27" spans="1:8" s="15" customFormat="1" ht="63">
      <c r="A27" s="17">
        <v>2</v>
      </c>
      <c r="B27" s="32">
        <v>933</v>
      </c>
      <c r="C27" s="35" t="s">
        <v>10</v>
      </c>
      <c r="D27" s="33" t="s">
        <v>97</v>
      </c>
      <c r="E27" s="33" t="s">
        <v>106</v>
      </c>
      <c r="F27" s="33" t="s">
        <v>157</v>
      </c>
      <c r="G27" s="33" t="s">
        <v>99</v>
      </c>
      <c r="H27" s="44">
        <f>_xlfn.SUMIFS(H28:H989,$B28:$B989,$B27,$D28:$D989,$D28,$E28:$E989,$E28,$F28:$F989,$F28)</f>
        <v>805356.1000000001</v>
      </c>
    </row>
    <row r="28" spans="1:8" s="15" customFormat="1" ht="31.5">
      <c r="A28" s="18">
        <v>3</v>
      </c>
      <c r="B28" s="32">
        <v>933</v>
      </c>
      <c r="C28" s="35" t="s">
        <v>12</v>
      </c>
      <c r="D28" s="33" t="s">
        <v>97</v>
      </c>
      <c r="E28" s="33" t="s">
        <v>106</v>
      </c>
      <c r="F28" s="33" t="s">
        <v>157</v>
      </c>
      <c r="G28" s="33" t="s">
        <v>100</v>
      </c>
      <c r="H28" s="45">
        <v>762991.06</v>
      </c>
    </row>
    <row r="29" spans="1:8" s="15" customFormat="1" ht="31.5">
      <c r="A29" s="18">
        <v>3</v>
      </c>
      <c r="B29" s="32">
        <v>933</v>
      </c>
      <c r="C29" s="35" t="s">
        <v>13</v>
      </c>
      <c r="D29" s="33" t="s">
        <v>97</v>
      </c>
      <c r="E29" s="33" t="s">
        <v>106</v>
      </c>
      <c r="F29" s="33" t="s">
        <v>157</v>
      </c>
      <c r="G29" s="33" t="s">
        <v>101</v>
      </c>
      <c r="H29" s="45">
        <v>42365.04</v>
      </c>
    </row>
    <row r="30" spans="1:8" s="15" customFormat="1" ht="15.75">
      <c r="A30" s="18">
        <v>3</v>
      </c>
      <c r="B30" s="32">
        <v>933</v>
      </c>
      <c r="C30" s="35" t="s">
        <v>14</v>
      </c>
      <c r="D30" s="33" t="s">
        <v>97</v>
      </c>
      <c r="E30" s="33" t="s">
        <v>106</v>
      </c>
      <c r="F30" s="33" t="s">
        <v>157</v>
      </c>
      <c r="G30" s="33" t="s">
        <v>102</v>
      </c>
      <c r="H30" s="45">
        <v>0</v>
      </c>
    </row>
    <row r="31" spans="1:8" s="15" customFormat="1" ht="47.25">
      <c r="A31" s="16">
        <v>1</v>
      </c>
      <c r="B31" s="32">
        <v>933</v>
      </c>
      <c r="C31" s="35" t="s">
        <v>9</v>
      </c>
      <c r="D31" s="33" t="s">
        <v>97</v>
      </c>
      <c r="E31" s="33" t="s">
        <v>98</v>
      </c>
      <c r="F31" s="33" t="s">
        <v>8</v>
      </c>
      <c r="G31" s="33" t="s">
        <v>99</v>
      </c>
      <c r="H31" s="44">
        <f>_xlfn.SUMIFS(H32:H998,$B32:$B998,$B32,$D32:$D998,$D32,$E32:$E998,$E32)/2</f>
        <v>862874.45</v>
      </c>
    </row>
    <row r="32" spans="1:8" s="15" customFormat="1" ht="47.25">
      <c r="A32" s="17">
        <v>2</v>
      </c>
      <c r="B32" s="32">
        <v>933</v>
      </c>
      <c r="C32" s="34" t="s">
        <v>16</v>
      </c>
      <c r="D32" s="33" t="s">
        <v>97</v>
      </c>
      <c r="E32" s="33" t="s">
        <v>98</v>
      </c>
      <c r="F32" s="33" t="s">
        <v>17</v>
      </c>
      <c r="G32" s="33" t="s">
        <v>99</v>
      </c>
      <c r="H32" s="44">
        <f>_xlfn.SUMIFS(H33:H995,$B33:$B995,$B32,$D33:$D995,$D33,$E33:$E995,$E33,$F33:$F995,$F33)</f>
        <v>3000</v>
      </c>
    </row>
    <row r="33" spans="1:8" s="15" customFormat="1" ht="31.5">
      <c r="A33" s="18">
        <v>3</v>
      </c>
      <c r="B33" s="32">
        <v>933</v>
      </c>
      <c r="C33" s="35" t="s">
        <v>13</v>
      </c>
      <c r="D33" s="33" t="s">
        <v>97</v>
      </c>
      <c r="E33" s="33" t="s">
        <v>98</v>
      </c>
      <c r="F33" s="33" t="s">
        <v>17</v>
      </c>
      <c r="G33" s="33" t="s">
        <v>101</v>
      </c>
      <c r="H33" s="45">
        <v>3000</v>
      </c>
    </row>
    <row r="34" spans="1:8" s="15" customFormat="1" ht="63">
      <c r="A34" s="17">
        <v>2</v>
      </c>
      <c r="B34" s="32">
        <v>933</v>
      </c>
      <c r="C34" s="35" t="s">
        <v>10</v>
      </c>
      <c r="D34" s="33" t="s">
        <v>97</v>
      </c>
      <c r="E34" s="33" t="s">
        <v>98</v>
      </c>
      <c r="F34" s="33" t="s">
        <v>157</v>
      </c>
      <c r="G34" s="33" t="s">
        <v>99</v>
      </c>
      <c r="H34" s="44">
        <f>_xlfn.SUMIFS(H35:H999,$B35:$B999,$B34,$D35:$D999,$D35,$E35:$E999,$E35,$F35:$F999,$F35)</f>
        <v>859874.45</v>
      </c>
    </row>
    <row r="35" spans="1:8" s="15" customFormat="1" ht="31.5">
      <c r="A35" s="18">
        <v>3</v>
      </c>
      <c r="B35" s="32">
        <v>933</v>
      </c>
      <c r="C35" s="35" t="s">
        <v>12</v>
      </c>
      <c r="D35" s="33" t="s">
        <v>97</v>
      </c>
      <c r="E35" s="33" t="s">
        <v>98</v>
      </c>
      <c r="F35" s="33" t="s">
        <v>157</v>
      </c>
      <c r="G35" s="33" t="s">
        <v>100</v>
      </c>
      <c r="H35" s="45">
        <v>841773.45</v>
      </c>
    </row>
    <row r="36" spans="1:8" s="15" customFormat="1" ht="31.5">
      <c r="A36" s="18">
        <v>3</v>
      </c>
      <c r="B36" s="32">
        <v>933</v>
      </c>
      <c r="C36" s="35" t="s">
        <v>13</v>
      </c>
      <c r="D36" s="33" t="s">
        <v>97</v>
      </c>
      <c r="E36" s="33" t="s">
        <v>98</v>
      </c>
      <c r="F36" s="33" t="s">
        <v>157</v>
      </c>
      <c r="G36" s="33" t="s">
        <v>101</v>
      </c>
      <c r="H36" s="45">
        <v>18101</v>
      </c>
    </row>
    <row r="37" spans="1:8" s="15" customFormat="1" ht="31.5">
      <c r="A37" s="14">
        <v>0</v>
      </c>
      <c r="B37" s="30">
        <v>935</v>
      </c>
      <c r="C37" s="31" t="s">
        <v>26</v>
      </c>
      <c r="D37" s="36" t="s">
        <v>99</v>
      </c>
      <c r="E37" s="36" t="s">
        <v>99</v>
      </c>
      <c r="F37" s="36" t="s">
        <v>8</v>
      </c>
      <c r="G37" s="36" t="s">
        <v>99</v>
      </c>
      <c r="H37" s="43">
        <f>_xlfn.SUMIFS(H38:H1011,$B38:$B1011,$B38)/3</f>
        <v>22515481.27</v>
      </c>
    </row>
    <row r="38" spans="1:8" s="15" customFormat="1" ht="15.75">
      <c r="A38" s="16">
        <v>1</v>
      </c>
      <c r="B38" s="32">
        <v>935</v>
      </c>
      <c r="C38" s="35" t="s">
        <v>27</v>
      </c>
      <c r="D38" s="33" t="s">
        <v>109</v>
      </c>
      <c r="E38" s="33" t="s">
        <v>109</v>
      </c>
      <c r="F38" s="33" t="s">
        <v>8</v>
      </c>
      <c r="G38" s="33" t="s">
        <v>99</v>
      </c>
      <c r="H38" s="44">
        <f>_xlfn.SUMIFS(H39:H1006,$B39:$B1006,$B39,$D39:$D1006,$D39,$E39:$E1006,$E39)/2</f>
        <v>571190.06</v>
      </c>
    </row>
    <row r="39" spans="1:8" s="15" customFormat="1" ht="31.5">
      <c r="A39" s="17">
        <v>2</v>
      </c>
      <c r="B39" s="32">
        <v>935</v>
      </c>
      <c r="C39" s="35" t="s">
        <v>171</v>
      </c>
      <c r="D39" s="33" t="s">
        <v>109</v>
      </c>
      <c r="E39" s="33" t="s">
        <v>109</v>
      </c>
      <c r="F39" s="33" t="s">
        <v>28</v>
      </c>
      <c r="G39" s="33"/>
      <c r="H39" s="44">
        <f>_xlfn.SUMIFS(H40:H1003,$B40:$B1003,$B39,$D40:$D1003,$D40,$E40:$E1003,$E40,$F40:$F1003,$F40)</f>
        <v>571190.06</v>
      </c>
    </row>
    <row r="40" spans="1:8" s="15" customFormat="1" ht="15.75">
      <c r="A40" s="18">
        <v>3</v>
      </c>
      <c r="B40" s="32">
        <v>935</v>
      </c>
      <c r="C40" s="35" t="s">
        <v>29</v>
      </c>
      <c r="D40" s="33" t="s">
        <v>109</v>
      </c>
      <c r="E40" s="33" t="s">
        <v>109</v>
      </c>
      <c r="F40" s="33" t="s">
        <v>28</v>
      </c>
      <c r="G40" s="33" t="s">
        <v>110</v>
      </c>
      <c r="H40" s="45">
        <v>428646.06</v>
      </c>
    </row>
    <row r="41" spans="1:8" s="15" customFormat="1" ht="31.5">
      <c r="A41" s="18">
        <v>3</v>
      </c>
      <c r="B41" s="32">
        <v>935</v>
      </c>
      <c r="C41" s="35" t="s">
        <v>13</v>
      </c>
      <c r="D41" s="33" t="s">
        <v>109</v>
      </c>
      <c r="E41" s="33" t="s">
        <v>109</v>
      </c>
      <c r="F41" s="33" t="s">
        <v>28</v>
      </c>
      <c r="G41" s="33" t="s">
        <v>101</v>
      </c>
      <c r="H41" s="45">
        <v>142544</v>
      </c>
    </row>
    <row r="42" spans="1:8" s="15" customFormat="1" ht="15.75">
      <c r="A42" s="16">
        <v>1</v>
      </c>
      <c r="B42" s="32">
        <v>935</v>
      </c>
      <c r="C42" s="35" t="s">
        <v>30</v>
      </c>
      <c r="D42" s="33" t="s">
        <v>111</v>
      </c>
      <c r="E42" s="33" t="s">
        <v>97</v>
      </c>
      <c r="F42" s="33" t="s">
        <v>8</v>
      </c>
      <c r="G42" s="33" t="s">
        <v>99</v>
      </c>
      <c r="H42" s="44">
        <f>_xlfn.SUMIFS(H43:H1010,$B43:$B1010,$B43,$D43:$D1010,$D43,$E43:$E1010,$E43)/2</f>
        <v>17749461.39</v>
      </c>
    </row>
    <row r="43" spans="1:8" s="15" customFormat="1" ht="31.5">
      <c r="A43" s="17">
        <v>2</v>
      </c>
      <c r="B43" s="32">
        <v>935</v>
      </c>
      <c r="C43" s="35" t="s">
        <v>139</v>
      </c>
      <c r="D43" s="33" t="s">
        <v>111</v>
      </c>
      <c r="E43" s="33" t="s">
        <v>97</v>
      </c>
      <c r="F43" s="33" t="s">
        <v>31</v>
      </c>
      <c r="G43" s="33"/>
      <c r="H43" s="44">
        <f>_xlfn.SUMIFS(H44:H1007,$B44:$B1007,$B43,$D44:$D1007,$D44,$E44:$E1007,$E44,$F44:$F1007,$F44)</f>
        <v>15793632.32</v>
      </c>
    </row>
    <row r="44" spans="1:8" s="15" customFormat="1" ht="15.75">
      <c r="A44" s="18">
        <v>3</v>
      </c>
      <c r="B44" s="32">
        <v>935</v>
      </c>
      <c r="C44" s="35" t="s">
        <v>29</v>
      </c>
      <c r="D44" s="33" t="s">
        <v>111</v>
      </c>
      <c r="E44" s="33" t="s">
        <v>97</v>
      </c>
      <c r="F44" s="33" t="s">
        <v>31</v>
      </c>
      <c r="G44" s="33" t="s">
        <v>110</v>
      </c>
      <c r="H44" s="45">
        <v>9354687.98</v>
      </c>
    </row>
    <row r="45" spans="1:8" s="15" customFormat="1" ht="31.5">
      <c r="A45" s="18">
        <v>3</v>
      </c>
      <c r="B45" s="32">
        <v>935</v>
      </c>
      <c r="C45" s="35" t="s">
        <v>13</v>
      </c>
      <c r="D45" s="33" t="s">
        <v>111</v>
      </c>
      <c r="E45" s="33" t="s">
        <v>97</v>
      </c>
      <c r="F45" s="33" t="s">
        <v>31</v>
      </c>
      <c r="G45" s="33" t="s">
        <v>101</v>
      </c>
      <c r="H45" s="45">
        <v>5817265.34</v>
      </c>
    </row>
    <row r="46" spans="1:8" s="15" customFormat="1" ht="15.75">
      <c r="A46" s="18">
        <v>3</v>
      </c>
      <c r="B46" s="32">
        <v>935</v>
      </c>
      <c r="C46" s="35" t="s">
        <v>60</v>
      </c>
      <c r="D46" s="33" t="s">
        <v>111</v>
      </c>
      <c r="E46" s="33" t="s">
        <v>97</v>
      </c>
      <c r="F46" s="33" t="s">
        <v>31</v>
      </c>
      <c r="G46" s="33" t="s">
        <v>119</v>
      </c>
      <c r="H46" s="45">
        <v>550000</v>
      </c>
    </row>
    <row r="47" spans="1:8" s="15" customFormat="1" ht="15.75">
      <c r="A47" s="18">
        <v>3</v>
      </c>
      <c r="B47" s="32">
        <v>935</v>
      </c>
      <c r="C47" s="35" t="s">
        <v>14</v>
      </c>
      <c r="D47" s="33" t="s">
        <v>111</v>
      </c>
      <c r="E47" s="33" t="s">
        <v>97</v>
      </c>
      <c r="F47" s="33" t="s">
        <v>31</v>
      </c>
      <c r="G47" s="33" t="s">
        <v>102</v>
      </c>
      <c r="H47" s="45">
        <v>71679</v>
      </c>
    </row>
    <row r="48" spans="1:8" s="15" customFormat="1" ht="47.25">
      <c r="A48" s="17">
        <v>2</v>
      </c>
      <c r="B48" s="32">
        <v>935</v>
      </c>
      <c r="C48" s="35" t="s">
        <v>140</v>
      </c>
      <c r="D48" s="33" t="s">
        <v>111</v>
      </c>
      <c r="E48" s="33" t="s">
        <v>97</v>
      </c>
      <c r="F48" s="33" t="s">
        <v>32</v>
      </c>
      <c r="G48" s="33"/>
      <c r="H48" s="44">
        <f>_xlfn.SUMIFS(H49:H1011,$B49:$B1011,$B48,$D49:$D1011,$D49,$E49:$E1011,$E49,$F49:$F1011,$F49)</f>
        <v>1955829.07</v>
      </c>
    </row>
    <row r="49" spans="1:8" s="15" customFormat="1" ht="15.75">
      <c r="A49" s="18">
        <v>3</v>
      </c>
      <c r="B49" s="32">
        <v>935</v>
      </c>
      <c r="C49" s="35" t="s">
        <v>29</v>
      </c>
      <c r="D49" s="33" t="s">
        <v>111</v>
      </c>
      <c r="E49" s="33" t="s">
        <v>97</v>
      </c>
      <c r="F49" s="33" t="s">
        <v>32</v>
      </c>
      <c r="G49" s="33" t="s">
        <v>110</v>
      </c>
      <c r="H49" s="45">
        <v>1694928.76</v>
      </c>
    </row>
    <row r="50" spans="1:8" s="15" customFormat="1" ht="31.5">
      <c r="A50" s="18">
        <v>3</v>
      </c>
      <c r="B50" s="32">
        <v>935</v>
      </c>
      <c r="C50" s="35" t="s">
        <v>13</v>
      </c>
      <c r="D50" s="33" t="s">
        <v>111</v>
      </c>
      <c r="E50" s="33" t="s">
        <v>97</v>
      </c>
      <c r="F50" s="33" t="s">
        <v>32</v>
      </c>
      <c r="G50" s="33" t="s">
        <v>101</v>
      </c>
      <c r="H50" s="45">
        <v>260900.31</v>
      </c>
    </row>
    <row r="51" spans="1:8" s="15" customFormat="1" ht="15.75">
      <c r="A51" s="16">
        <v>1</v>
      </c>
      <c r="B51" s="32">
        <v>935</v>
      </c>
      <c r="C51" s="35" t="s">
        <v>33</v>
      </c>
      <c r="D51" s="33" t="s">
        <v>112</v>
      </c>
      <c r="E51" s="33" t="s">
        <v>98</v>
      </c>
      <c r="F51" s="33"/>
      <c r="G51" s="33"/>
      <c r="H51" s="44">
        <f>_xlfn.SUMIFS(H52:H1018,$B52:$B1018,$B52,$D52:$D1018,$D52,$E52:$E1018,$E52)/2</f>
        <v>550000</v>
      </c>
    </row>
    <row r="52" spans="1:8" s="15" customFormat="1" ht="63">
      <c r="A52" s="17">
        <v>2</v>
      </c>
      <c r="B52" s="32">
        <v>935</v>
      </c>
      <c r="C52" s="35" t="s">
        <v>130</v>
      </c>
      <c r="D52" s="33" t="s">
        <v>112</v>
      </c>
      <c r="E52" s="33" t="s">
        <v>98</v>
      </c>
      <c r="F52" s="33" t="s">
        <v>34</v>
      </c>
      <c r="G52" s="33"/>
      <c r="H52" s="44">
        <f>_xlfn.SUMIFS(H53:H1015,$B53:$B1015,$B52,$D53:$D1015,$D53,$E53:$E1015,$E53,$F53:$F1015,$F53)</f>
        <v>100000</v>
      </c>
    </row>
    <row r="53" spans="1:8" s="15" customFormat="1" ht="31.5">
      <c r="A53" s="18">
        <v>3</v>
      </c>
      <c r="B53" s="32">
        <v>935</v>
      </c>
      <c r="C53" s="35" t="s">
        <v>13</v>
      </c>
      <c r="D53" s="33" t="s">
        <v>112</v>
      </c>
      <c r="E53" s="33" t="s">
        <v>98</v>
      </c>
      <c r="F53" s="33" t="s">
        <v>34</v>
      </c>
      <c r="G53" s="33" t="s">
        <v>101</v>
      </c>
      <c r="H53" s="45">
        <v>0</v>
      </c>
    </row>
    <row r="54" spans="1:8" s="15" customFormat="1" ht="15.75">
      <c r="A54" s="18">
        <v>3</v>
      </c>
      <c r="B54" s="32">
        <v>935</v>
      </c>
      <c r="C54" s="35" t="s">
        <v>60</v>
      </c>
      <c r="D54" s="33" t="s">
        <v>112</v>
      </c>
      <c r="E54" s="33" t="s">
        <v>98</v>
      </c>
      <c r="F54" s="33" t="s">
        <v>34</v>
      </c>
      <c r="G54" s="33" t="s">
        <v>119</v>
      </c>
      <c r="H54" s="45">
        <v>100000</v>
      </c>
    </row>
    <row r="55" spans="1:10" s="15" customFormat="1" ht="78.75">
      <c r="A55" s="17">
        <v>2</v>
      </c>
      <c r="B55" s="32">
        <v>935</v>
      </c>
      <c r="C55" s="35" t="s">
        <v>35</v>
      </c>
      <c r="D55" s="33" t="s">
        <v>112</v>
      </c>
      <c r="E55" s="33" t="s">
        <v>98</v>
      </c>
      <c r="F55" s="33" t="s">
        <v>36</v>
      </c>
      <c r="G55" s="33"/>
      <c r="H55" s="44">
        <f>_xlfn.SUMIFS(H56:H1017,$B56:$B1017,$B55,$D56:$D1017,$D56,$E56:$E1017,$E56,$F56:$F1017,$F56)</f>
        <v>450000</v>
      </c>
      <c r="J55" s="15" t="s">
        <v>99</v>
      </c>
    </row>
    <row r="56" spans="1:8" s="15" customFormat="1" ht="47.25">
      <c r="A56" s="18">
        <v>3</v>
      </c>
      <c r="B56" s="32">
        <v>935</v>
      </c>
      <c r="C56" s="35" t="s">
        <v>73</v>
      </c>
      <c r="D56" s="33" t="s">
        <v>112</v>
      </c>
      <c r="E56" s="33" t="s">
        <v>98</v>
      </c>
      <c r="F56" s="33" t="s">
        <v>36</v>
      </c>
      <c r="G56" s="33" t="s">
        <v>121</v>
      </c>
      <c r="H56" s="45">
        <v>450000</v>
      </c>
    </row>
    <row r="57" spans="1:8" s="15" customFormat="1" ht="15.75">
      <c r="A57" s="16">
        <v>1</v>
      </c>
      <c r="B57" s="32">
        <v>935</v>
      </c>
      <c r="C57" s="35" t="s">
        <v>37</v>
      </c>
      <c r="D57" s="33" t="s">
        <v>113</v>
      </c>
      <c r="E57" s="33" t="s">
        <v>97</v>
      </c>
      <c r="F57" s="33" t="s">
        <v>8</v>
      </c>
      <c r="G57" s="33" t="s">
        <v>99</v>
      </c>
      <c r="H57" s="44">
        <f>_xlfn.SUMIFS(H58:H1023,$B58:$B1023,$B58,$D58:$D1023,$D58,$E58:$E1023,$E58)/2</f>
        <v>3644829.8200000003</v>
      </c>
    </row>
    <row r="58" spans="1:8" s="15" customFormat="1" ht="31.5">
      <c r="A58" s="17">
        <v>2</v>
      </c>
      <c r="B58" s="32">
        <v>935</v>
      </c>
      <c r="C58" s="35" t="s">
        <v>141</v>
      </c>
      <c r="D58" s="33" t="s">
        <v>113</v>
      </c>
      <c r="E58" s="33" t="s">
        <v>97</v>
      </c>
      <c r="F58" s="33" t="s">
        <v>38</v>
      </c>
      <c r="G58" s="33"/>
      <c r="H58" s="44">
        <f>_xlfn.SUMIFS(H59:H1020,$B59:$B1020,$B58,$D59:$D1020,$D59,$E59:$E1020,$E59,$F59:$F1020,$F59)</f>
        <v>3644829.8200000003</v>
      </c>
    </row>
    <row r="59" spans="1:8" s="15" customFormat="1" ht="31.5">
      <c r="A59" s="18">
        <v>3</v>
      </c>
      <c r="B59" s="32">
        <v>935</v>
      </c>
      <c r="C59" s="35" t="s">
        <v>39</v>
      </c>
      <c r="D59" s="33" t="s">
        <v>113</v>
      </c>
      <c r="E59" s="33" t="s">
        <v>97</v>
      </c>
      <c r="F59" s="33" t="s">
        <v>38</v>
      </c>
      <c r="G59" s="33" t="s">
        <v>110</v>
      </c>
      <c r="H59" s="45">
        <v>2405848.29</v>
      </c>
    </row>
    <row r="60" spans="1:8" s="15" customFormat="1" ht="31.5">
      <c r="A60" s="18">
        <v>3</v>
      </c>
      <c r="B60" s="32">
        <v>935</v>
      </c>
      <c r="C60" s="35" t="s">
        <v>13</v>
      </c>
      <c r="D60" s="33" t="s">
        <v>113</v>
      </c>
      <c r="E60" s="33" t="s">
        <v>97</v>
      </c>
      <c r="F60" s="33" t="s">
        <v>38</v>
      </c>
      <c r="G60" s="33" t="s">
        <v>101</v>
      </c>
      <c r="H60" s="45">
        <v>1238981.53</v>
      </c>
    </row>
    <row r="61" spans="1:8" s="15" customFormat="1" ht="47.25">
      <c r="A61" s="14">
        <v>0</v>
      </c>
      <c r="B61" s="30">
        <v>943</v>
      </c>
      <c r="C61" s="31" t="s">
        <v>42</v>
      </c>
      <c r="D61" s="36"/>
      <c r="E61" s="36"/>
      <c r="F61" s="36"/>
      <c r="G61" s="36"/>
      <c r="H61" s="43">
        <f>_xlfn.SUMIFS(H62:H1042,$B62:$B1042,$B62)/3</f>
        <v>5752246.349999999</v>
      </c>
    </row>
    <row r="62" spans="1:8" s="15" customFormat="1" ht="15.75">
      <c r="A62" s="16">
        <v>1</v>
      </c>
      <c r="B62" s="32">
        <v>943</v>
      </c>
      <c r="C62" s="35" t="s">
        <v>40</v>
      </c>
      <c r="D62" s="33" t="s">
        <v>112</v>
      </c>
      <c r="E62" s="33" t="s">
        <v>114</v>
      </c>
      <c r="F62" s="33" t="s">
        <v>8</v>
      </c>
      <c r="G62" s="33" t="s">
        <v>99</v>
      </c>
      <c r="H62" s="44">
        <f>_xlfn.SUMIFS(H63:H1037,$B63:$B1037,$B63,$D63:$D1037,$D63,$E63:$E1037,$E63)/2</f>
        <v>4022974.4</v>
      </c>
    </row>
    <row r="63" spans="1:8" s="15" customFormat="1" ht="47.25">
      <c r="A63" s="17">
        <v>2</v>
      </c>
      <c r="B63" s="32">
        <v>943</v>
      </c>
      <c r="C63" s="35" t="s">
        <v>159</v>
      </c>
      <c r="D63" s="33" t="s">
        <v>112</v>
      </c>
      <c r="E63" s="33" t="s">
        <v>114</v>
      </c>
      <c r="F63" s="33" t="s">
        <v>11</v>
      </c>
      <c r="G63" s="33"/>
      <c r="H63" s="44">
        <f>_xlfn.SUMIFS(H64:H1034,$B64:$B1034,$B63,$D64:$D1034,$D64,$E64:$E1034,$E64,$F64:$F1034,$F64)</f>
        <v>4022974.4</v>
      </c>
    </row>
    <row r="64" spans="1:8" s="15" customFormat="1" ht="31.5">
      <c r="A64" s="18">
        <v>3</v>
      </c>
      <c r="B64" s="32">
        <v>943</v>
      </c>
      <c r="C64" s="35" t="s">
        <v>25</v>
      </c>
      <c r="D64" s="33" t="s">
        <v>112</v>
      </c>
      <c r="E64" s="33" t="s">
        <v>114</v>
      </c>
      <c r="F64" s="33" t="s">
        <v>11</v>
      </c>
      <c r="G64" s="33" t="s">
        <v>108</v>
      </c>
      <c r="H64" s="45">
        <v>4022974.4</v>
      </c>
    </row>
    <row r="65" spans="1:8" s="15" customFormat="1" ht="15.75">
      <c r="A65" s="16">
        <v>1</v>
      </c>
      <c r="B65" s="32">
        <v>943</v>
      </c>
      <c r="C65" s="35" t="s">
        <v>33</v>
      </c>
      <c r="D65" s="33" t="s">
        <v>112</v>
      </c>
      <c r="E65" s="33" t="s">
        <v>98</v>
      </c>
      <c r="F65" s="33"/>
      <c r="G65" s="33"/>
      <c r="H65" s="44">
        <f>_xlfn.SUMIFS(H66:H1040,$B66:$B1040,$B66,$D66:$D1040,$D66,$E66:$E1040,$E66)/2</f>
        <v>1729271.9500000002</v>
      </c>
    </row>
    <row r="66" spans="1:8" s="15" customFormat="1" ht="47.25">
      <c r="A66" s="17">
        <v>2</v>
      </c>
      <c r="B66" s="32">
        <v>943</v>
      </c>
      <c r="C66" s="35" t="s">
        <v>159</v>
      </c>
      <c r="D66" s="33" t="s">
        <v>112</v>
      </c>
      <c r="E66" s="33" t="s">
        <v>98</v>
      </c>
      <c r="F66" s="33" t="s">
        <v>11</v>
      </c>
      <c r="G66" s="33"/>
      <c r="H66" s="44">
        <f>_xlfn.SUMIFS(H67:H1037,$B67:$B1037,$B66,$D67:$D1037,$D67,$E67:$E1037,$E67,$F67:$F1037,$F67)</f>
        <v>1729271.95</v>
      </c>
    </row>
    <row r="67" spans="1:8" s="15" customFormat="1" ht="15.75">
      <c r="A67" s="18">
        <v>3</v>
      </c>
      <c r="B67" s="32">
        <v>943</v>
      </c>
      <c r="C67" s="35" t="s">
        <v>29</v>
      </c>
      <c r="D67" s="33" t="s">
        <v>112</v>
      </c>
      <c r="E67" s="33" t="s">
        <v>98</v>
      </c>
      <c r="F67" s="33" t="s">
        <v>11</v>
      </c>
      <c r="G67" s="33" t="s">
        <v>110</v>
      </c>
      <c r="H67" s="45">
        <v>1650422.96</v>
      </c>
    </row>
    <row r="68" spans="1:8" s="15" customFormat="1" ht="31.5">
      <c r="A68" s="18">
        <v>3</v>
      </c>
      <c r="B68" s="32">
        <v>943</v>
      </c>
      <c r="C68" s="35" t="s">
        <v>13</v>
      </c>
      <c r="D68" s="33" t="s">
        <v>112</v>
      </c>
      <c r="E68" s="33" t="s">
        <v>98</v>
      </c>
      <c r="F68" s="33" t="s">
        <v>11</v>
      </c>
      <c r="G68" s="33" t="s">
        <v>101</v>
      </c>
      <c r="H68" s="45">
        <v>78848.99</v>
      </c>
    </row>
    <row r="69" spans="1:8" s="15" customFormat="1" ht="15.75">
      <c r="A69" s="18">
        <v>3</v>
      </c>
      <c r="B69" s="32">
        <v>943</v>
      </c>
      <c r="C69" s="35" t="s">
        <v>14</v>
      </c>
      <c r="D69" s="33" t="s">
        <v>112</v>
      </c>
      <c r="E69" s="33" t="s">
        <v>98</v>
      </c>
      <c r="F69" s="33" t="s">
        <v>11</v>
      </c>
      <c r="G69" s="33" t="s">
        <v>102</v>
      </c>
      <c r="H69" s="45">
        <v>0</v>
      </c>
    </row>
    <row r="70" spans="1:8" s="15" customFormat="1" ht="31.5">
      <c r="A70" s="14">
        <v>0</v>
      </c>
      <c r="B70" s="30">
        <v>950</v>
      </c>
      <c r="C70" s="31" t="s">
        <v>44</v>
      </c>
      <c r="D70" s="36"/>
      <c r="E70" s="36"/>
      <c r="F70" s="36"/>
      <c r="G70" s="36"/>
      <c r="H70" s="43">
        <f>_xlfn.SUMIFS(H71:H1051,$B71:$B1051,$B71)/3</f>
        <v>15155410.620000003</v>
      </c>
    </row>
    <row r="71" spans="1:8" s="15" customFormat="1" ht="63">
      <c r="A71" s="16">
        <v>1</v>
      </c>
      <c r="B71" s="32">
        <v>950</v>
      </c>
      <c r="C71" s="35" t="s">
        <v>45</v>
      </c>
      <c r="D71" s="33" t="s">
        <v>97</v>
      </c>
      <c r="E71" s="33" t="s">
        <v>114</v>
      </c>
      <c r="F71" s="33" t="s">
        <v>8</v>
      </c>
      <c r="G71" s="33" t="s">
        <v>99</v>
      </c>
      <c r="H71" s="44">
        <f>_xlfn.SUMIFS(H72:H1046,$B72:$B1046,$B72,$D72:$D1046,$D72,$E72:$E1046,$E72)/2</f>
        <v>3328455.3499999996</v>
      </c>
    </row>
    <row r="72" spans="1:8" s="15" customFormat="1" ht="47.25">
      <c r="A72" s="17">
        <v>2</v>
      </c>
      <c r="B72" s="32">
        <v>950</v>
      </c>
      <c r="C72" s="34" t="s">
        <v>16</v>
      </c>
      <c r="D72" s="33" t="s">
        <v>97</v>
      </c>
      <c r="E72" s="33" t="s">
        <v>114</v>
      </c>
      <c r="F72" s="33" t="s">
        <v>17</v>
      </c>
      <c r="G72" s="33" t="s">
        <v>99</v>
      </c>
      <c r="H72" s="44">
        <f>_xlfn.SUMIFS(H73:H1045,$B73:$B1045,$B72,$D73:$D1045,$D73,$E73:$E1045,$E73,$F73:$F1045,$F73)</f>
        <v>38500</v>
      </c>
    </row>
    <row r="73" spans="1:8" s="15" customFormat="1" ht="31.5">
      <c r="A73" s="18">
        <v>3</v>
      </c>
      <c r="B73" s="32">
        <v>950</v>
      </c>
      <c r="C73" s="35" t="s">
        <v>13</v>
      </c>
      <c r="D73" s="33" t="s">
        <v>97</v>
      </c>
      <c r="E73" s="33" t="s">
        <v>114</v>
      </c>
      <c r="F73" s="33" t="s">
        <v>17</v>
      </c>
      <c r="G73" s="33" t="s">
        <v>101</v>
      </c>
      <c r="H73" s="45">
        <v>38500</v>
      </c>
    </row>
    <row r="74" spans="1:8" s="15" customFormat="1" ht="63">
      <c r="A74" s="17">
        <v>2</v>
      </c>
      <c r="B74" s="32">
        <v>950</v>
      </c>
      <c r="C74" s="35" t="s">
        <v>10</v>
      </c>
      <c r="D74" s="33" t="s">
        <v>97</v>
      </c>
      <c r="E74" s="33" t="s">
        <v>114</v>
      </c>
      <c r="F74" s="33" t="s">
        <v>157</v>
      </c>
      <c r="G74" s="33" t="s">
        <v>99</v>
      </c>
      <c r="H74" s="44">
        <f>_xlfn.SUMIFS(H75:H1048,$B75:$B1048,$B74,$D75:$D1048,$D75,$E75:$E1048,$E75,$F75:$F1048,$F75)</f>
        <v>3289955.3499999996</v>
      </c>
    </row>
    <row r="75" spans="1:8" s="15" customFormat="1" ht="31.5">
      <c r="A75" s="18">
        <v>3</v>
      </c>
      <c r="B75" s="32">
        <v>950</v>
      </c>
      <c r="C75" s="35" t="s">
        <v>12</v>
      </c>
      <c r="D75" s="33" t="s">
        <v>97</v>
      </c>
      <c r="E75" s="33" t="s">
        <v>114</v>
      </c>
      <c r="F75" s="33" t="s">
        <v>157</v>
      </c>
      <c r="G75" s="33" t="s">
        <v>100</v>
      </c>
      <c r="H75" s="45">
        <v>3118749.34</v>
      </c>
    </row>
    <row r="76" spans="1:8" s="15" customFormat="1" ht="31.5">
      <c r="A76" s="18">
        <v>3</v>
      </c>
      <c r="B76" s="32">
        <v>950</v>
      </c>
      <c r="C76" s="35" t="s">
        <v>13</v>
      </c>
      <c r="D76" s="33" t="s">
        <v>97</v>
      </c>
      <c r="E76" s="33" t="s">
        <v>114</v>
      </c>
      <c r="F76" s="33" t="s">
        <v>157</v>
      </c>
      <c r="G76" s="33" t="s">
        <v>101</v>
      </c>
      <c r="H76" s="45">
        <v>170706.01</v>
      </c>
    </row>
    <row r="77" spans="1:8" s="15" customFormat="1" ht="15.75">
      <c r="A77" s="18">
        <v>3</v>
      </c>
      <c r="B77" s="32">
        <v>950</v>
      </c>
      <c r="C77" s="35" t="s">
        <v>14</v>
      </c>
      <c r="D77" s="33" t="s">
        <v>97</v>
      </c>
      <c r="E77" s="33" t="s">
        <v>114</v>
      </c>
      <c r="F77" s="33" t="s">
        <v>157</v>
      </c>
      <c r="G77" s="33" t="s">
        <v>102</v>
      </c>
      <c r="H77" s="45">
        <v>500</v>
      </c>
    </row>
    <row r="78" spans="1:8" s="15" customFormat="1" ht="15.75">
      <c r="A78" s="16">
        <v>1</v>
      </c>
      <c r="B78" s="32">
        <v>950</v>
      </c>
      <c r="C78" s="35" t="s">
        <v>15</v>
      </c>
      <c r="D78" s="33" t="s">
        <v>97</v>
      </c>
      <c r="E78" s="33" t="s">
        <v>103</v>
      </c>
      <c r="F78" s="33"/>
      <c r="G78" s="33"/>
      <c r="H78" s="44">
        <f>_xlfn.SUMIFS(H79:H1053,$B79:$B1053,$B79,$D79:$D1053,$D79,$E79:$E1053,$E79)/2</f>
        <v>162410</v>
      </c>
    </row>
    <row r="79" spans="1:8" s="15" customFormat="1" ht="63">
      <c r="A79" s="17">
        <v>2</v>
      </c>
      <c r="B79" s="32">
        <v>950</v>
      </c>
      <c r="C79" s="35" t="s">
        <v>160</v>
      </c>
      <c r="D79" s="33" t="s">
        <v>97</v>
      </c>
      <c r="E79" s="33" t="s">
        <v>103</v>
      </c>
      <c r="F79" s="33" t="s">
        <v>65</v>
      </c>
      <c r="G79" s="33" t="s">
        <v>99</v>
      </c>
      <c r="H79" s="44">
        <f>_xlfn.SUMIFS(H80:H1050,$B80:$B1050,$B79,$D80:$D1050,$D80,$E80:$E1050,$E80,$F80:$F1050,$F80)</f>
        <v>162410</v>
      </c>
    </row>
    <row r="80" spans="1:8" s="15" customFormat="1" ht="31.5">
      <c r="A80" s="18">
        <v>3</v>
      </c>
      <c r="B80" s="32">
        <v>950</v>
      </c>
      <c r="C80" s="35" t="s">
        <v>13</v>
      </c>
      <c r="D80" s="33" t="s">
        <v>97</v>
      </c>
      <c r="E80" s="33" t="s">
        <v>103</v>
      </c>
      <c r="F80" s="33" t="s">
        <v>65</v>
      </c>
      <c r="G80" s="33" t="s">
        <v>101</v>
      </c>
      <c r="H80" s="45">
        <v>162410</v>
      </c>
    </row>
    <row r="81" spans="1:8" s="15" customFormat="1" ht="31.5">
      <c r="A81" s="16">
        <v>1</v>
      </c>
      <c r="B81" s="32">
        <v>950</v>
      </c>
      <c r="C81" s="35" t="s">
        <v>47</v>
      </c>
      <c r="D81" s="33" t="s">
        <v>106</v>
      </c>
      <c r="E81" s="33" t="s">
        <v>104</v>
      </c>
      <c r="F81" s="33"/>
      <c r="G81" s="33"/>
      <c r="H81" s="44">
        <f>_xlfn.SUMIFS(H82:H1056,$B82:$B1056,$B82,$D82:$D1056,$D82,$E82:$E1056,$E82)/2</f>
        <v>0</v>
      </c>
    </row>
    <row r="82" spans="1:8" s="15" customFormat="1" ht="47.25">
      <c r="A82" s="17">
        <v>2</v>
      </c>
      <c r="B82" s="32">
        <v>950</v>
      </c>
      <c r="C82" s="35" t="s">
        <v>48</v>
      </c>
      <c r="D82" s="33" t="s">
        <v>106</v>
      </c>
      <c r="E82" s="33" t="s">
        <v>104</v>
      </c>
      <c r="F82" s="33" t="s">
        <v>49</v>
      </c>
      <c r="G82" s="33"/>
      <c r="H82" s="44">
        <f>_xlfn.SUMIFS(H83:H1053,$B83:$B1053,$B82,$D83:$D1053,$D83,$E83:$E1053,$E83,$F83:$F1053,$F83)</f>
        <v>0</v>
      </c>
    </row>
    <row r="83" spans="1:8" s="15" customFormat="1" ht="31.5">
      <c r="A83" s="18">
        <v>3</v>
      </c>
      <c r="B83" s="32">
        <v>950</v>
      </c>
      <c r="C83" s="35" t="s">
        <v>13</v>
      </c>
      <c r="D83" s="33" t="s">
        <v>106</v>
      </c>
      <c r="E83" s="33" t="s">
        <v>104</v>
      </c>
      <c r="F83" s="33" t="s">
        <v>49</v>
      </c>
      <c r="G83" s="33" t="s">
        <v>101</v>
      </c>
      <c r="H83" s="45">
        <v>0</v>
      </c>
    </row>
    <row r="84" spans="1:8" s="15" customFormat="1" ht="15.75">
      <c r="A84" s="16">
        <v>1</v>
      </c>
      <c r="B84" s="32">
        <v>950</v>
      </c>
      <c r="C84" s="35" t="s">
        <v>50</v>
      </c>
      <c r="D84" s="33" t="s">
        <v>114</v>
      </c>
      <c r="E84" s="33" t="s">
        <v>115</v>
      </c>
      <c r="F84" s="33"/>
      <c r="G84" s="33"/>
      <c r="H84" s="44">
        <f>_xlfn.SUMIFS(H85:H1059,$B85:$B1059,$B85,$D85:$D1059,$D85,$E85:$E1059,$E85)/2</f>
        <v>0</v>
      </c>
    </row>
    <row r="85" spans="1:8" s="15" customFormat="1" ht="63">
      <c r="A85" s="17">
        <v>2</v>
      </c>
      <c r="B85" s="32">
        <v>950</v>
      </c>
      <c r="C85" s="35" t="s">
        <v>160</v>
      </c>
      <c r="D85" s="33" t="s">
        <v>114</v>
      </c>
      <c r="E85" s="33" t="s">
        <v>115</v>
      </c>
      <c r="F85" s="33" t="s">
        <v>65</v>
      </c>
      <c r="G85" s="33"/>
      <c r="H85" s="44">
        <f>_xlfn.SUMIFS(H86:H1056,$B86:$B1056,$B85,$D86:$D1056,$D86,$E86:$E1056,$E86,$F86:$F1056,$F86)</f>
        <v>0</v>
      </c>
    </row>
    <row r="86" spans="1:8" s="15" customFormat="1" ht="31.5">
      <c r="A86" s="18">
        <v>3</v>
      </c>
      <c r="B86" s="32">
        <v>950</v>
      </c>
      <c r="C86" s="35" t="s">
        <v>13</v>
      </c>
      <c r="D86" s="33" t="s">
        <v>114</v>
      </c>
      <c r="E86" s="33" t="s">
        <v>115</v>
      </c>
      <c r="F86" s="33" t="s">
        <v>65</v>
      </c>
      <c r="G86" s="33" t="s">
        <v>101</v>
      </c>
      <c r="H86" s="45">
        <v>0</v>
      </c>
    </row>
    <row r="87" spans="1:8" s="15" customFormat="1" ht="15.75">
      <c r="A87" s="16">
        <v>1</v>
      </c>
      <c r="B87" s="32">
        <v>950</v>
      </c>
      <c r="C87" s="35" t="s">
        <v>51</v>
      </c>
      <c r="D87" s="33" t="s">
        <v>109</v>
      </c>
      <c r="E87" s="33" t="s">
        <v>116</v>
      </c>
      <c r="F87" s="33"/>
      <c r="G87" s="33"/>
      <c r="H87" s="44">
        <f>_xlfn.SUMIFS(H88:H1062,$B88:$B1062,$B88,$D88:$D1062,$D88,$E88:$E1062,$E88)/2</f>
        <v>11664545.27</v>
      </c>
    </row>
    <row r="88" spans="1:8" s="15" customFormat="1" ht="47.25">
      <c r="A88" s="17">
        <v>2</v>
      </c>
      <c r="B88" s="32">
        <v>950</v>
      </c>
      <c r="C88" s="37" t="s">
        <v>125</v>
      </c>
      <c r="D88" s="33" t="s">
        <v>109</v>
      </c>
      <c r="E88" s="33" t="s">
        <v>116</v>
      </c>
      <c r="F88" s="33" t="s">
        <v>52</v>
      </c>
      <c r="G88" s="33"/>
      <c r="H88" s="44">
        <f>_xlfn.SUMIFS(H89:H1059,$B89:$B1059,$B88,$D89:$D1059,$D89,$E89:$E1059,$E89,$F89:$F1059,$F89)</f>
        <v>490315.46</v>
      </c>
    </row>
    <row r="89" spans="1:8" s="15" customFormat="1" ht="31.5">
      <c r="A89" s="18">
        <v>3</v>
      </c>
      <c r="B89" s="32">
        <v>950</v>
      </c>
      <c r="C89" s="35" t="s">
        <v>13</v>
      </c>
      <c r="D89" s="33" t="s">
        <v>109</v>
      </c>
      <c r="E89" s="33" t="s">
        <v>116</v>
      </c>
      <c r="F89" s="33" t="s">
        <v>52</v>
      </c>
      <c r="G89" s="33" t="s">
        <v>101</v>
      </c>
      <c r="H89" s="45">
        <v>490315.46</v>
      </c>
    </row>
    <row r="90" spans="1:8" s="15" customFormat="1" ht="63">
      <c r="A90" s="17">
        <v>2</v>
      </c>
      <c r="B90" s="32">
        <v>950</v>
      </c>
      <c r="C90" s="35" t="s">
        <v>160</v>
      </c>
      <c r="D90" s="33" t="s">
        <v>109</v>
      </c>
      <c r="E90" s="33" t="s">
        <v>116</v>
      </c>
      <c r="F90" s="33" t="s">
        <v>65</v>
      </c>
      <c r="G90" s="33"/>
      <c r="H90" s="44">
        <f>_xlfn.SUMIFS(H91:H1061,$B91:$B1061,$B90,$D91:$D1061,$D91,$E91:$E1061,$E91,$F91:$F1061,$F91)</f>
        <v>11174229.81</v>
      </c>
    </row>
    <row r="91" spans="1:8" s="15" customFormat="1" ht="31.5">
      <c r="A91" s="18">
        <v>3</v>
      </c>
      <c r="B91" s="32">
        <v>950</v>
      </c>
      <c r="C91" s="35" t="s">
        <v>13</v>
      </c>
      <c r="D91" s="33" t="s">
        <v>109</v>
      </c>
      <c r="E91" s="33" t="s">
        <v>116</v>
      </c>
      <c r="F91" s="33" t="s">
        <v>65</v>
      </c>
      <c r="G91" s="33" t="s">
        <v>101</v>
      </c>
      <c r="H91" s="45">
        <v>11174229.81</v>
      </c>
    </row>
    <row r="92" spans="1:8" s="15" customFormat="1" ht="31.5">
      <c r="A92" s="14">
        <v>0</v>
      </c>
      <c r="B92" s="30">
        <v>955</v>
      </c>
      <c r="C92" s="31" t="s">
        <v>53</v>
      </c>
      <c r="D92" s="36" t="s">
        <v>99</v>
      </c>
      <c r="E92" s="36" t="s">
        <v>99</v>
      </c>
      <c r="F92" s="36" t="s">
        <v>8</v>
      </c>
      <c r="G92" s="36" t="s">
        <v>99</v>
      </c>
      <c r="H92" s="43">
        <f>_xlfn.SUMIFS(H93:H1076,$B93:$B1076,$B93)/3</f>
        <v>253220442.9400001</v>
      </c>
    </row>
    <row r="93" spans="1:8" s="15" customFormat="1" ht="47.25">
      <c r="A93" s="16">
        <v>1</v>
      </c>
      <c r="B93" s="32">
        <v>955</v>
      </c>
      <c r="C93" s="35" t="s">
        <v>54</v>
      </c>
      <c r="D93" s="33" t="s">
        <v>97</v>
      </c>
      <c r="E93" s="33" t="s">
        <v>116</v>
      </c>
      <c r="F93" s="33" t="s">
        <v>8</v>
      </c>
      <c r="G93" s="33" t="s">
        <v>99</v>
      </c>
      <c r="H93" s="44">
        <f>_xlfn.SUMIFS(H94:H1071,$B94:$B1071,$B94,$D94:$D1071,$D94,$E94:$E1071,$E94)/2</f>
        <v>1465410.17</v>
      </c>
    </row>
    <row r="94" spans="1:8" s="15" customFormat="1" ht="63">
      <c r="A94" s="17">
        <v>2</v>
      </c>
      <c r="B94" s="32">
        <v>955</v>
      </c>
      <c r="C94" s="35" t="s">
        <v>10</v>
      </c>
      <c r="D94" s="33" t="s">
        <v>97</v>
      </c>
      <c r="E94" s="33" t="s">
        <v>116</v>
      </c>
      <c r="F94" s="33" t="s">
        <v>157</v>
      </c>
      <c r="G94" s="33" t="s">
        <v>99</v>
      </c>
      <c r="H94" s="44">
        <f>_xlfn.SUMIFS(H95:H1068,$B95:$B1068,$B94,$D95:$D1068,$D95,$E95:$E1068,$E95,$F95:$F1068,$F95)</f>
        <v>1465410.17</v>
      </c>
    </row>
    <row r="95" spans="1:8" s="15" customFormat="1" ht="31.5">
      <c r="A95" s="18">
        <v>3</v>
      </c>
      <c r="B95" s="32">
        <v>955</v>
      </c>
      <c r="C95" s="35" t="s">
        <v>12</v>
      </c>
      <c r="D95" s="33" t="s">
        <v>97</v>
      </c>
      <c r="E95" s="33" t="s">
        <v>116</v>
      </c>
      <c r="F95" s="33" t="s">
        <v>157</v>
      </c>
      <c r="G95" s="33" t="s">
        <v>100</v>
      </c>
      <c r="H95" s="45">
        <v>1465410.17</v>
      </c>
    </row>
    <row r="96" spans="1:8" s="15" customFormat="1" ht="63">
      <c r="A96" s="16">
        <v>1</v>
      </c>
      <c r="B96" s="32">
        <v>955</v>
      </c>
      <c r="C96" s="35" t="s">
        <v>45</v>
      </c>
      <c r="D96" s="33" t="s">
        <v>97</v>
      </c>
      <c r="E96" s="33" t="s">
        <v>114</v>
      </c>
      <c r="F96" s="33" t="s">
        <v>8</v>
      </c>
      <c r="G96" s="33" t="s">
        <v>99</v>
      </c>
      <c r="H96" s="44">
        <f>_xlfn.SUMIFS(H97:H1072,$B97:$B1072,$B97,$D97:$D1072,$D97,$E97:$E1072,$E97)/2</f>
        <v>15405506.71</v>
      </c>
    </row>
    <row r="97" spans="1:8" s="15" customFormat="1" ht="47.25">
      <c r="A97" s="17">
        <v>2</v>
      </c>
      <c r="B97" s="32">
        <v>955</v>
      </c>
      <c r="C97" s="34" t="s">
        <v>16</v>
      </c>
      <c r="D97" s="33" t="s">
        <v>97</v>
      </c>
      <c r="E97" s="33" t="s">
        <v>114</v>
      </c>
      <c r="F97" s="33" t="s">
        <v>17</v>
      </c>
      <c r="G97" s="33" t="s">
        <v>99</v>
      </c>
      <c r="H97" s="44">
        <f>_xlfn.SUMIFS(H98:H1067,$B98:$B1067,$B97,$D98:$D1067,$D98,$E98:$E1067,$E98,$F98:$F1067,$F98)</f>
        <v>86020</v>
      </c>
    </row>
    <row r="98" spans="1:8" s="15" customFormat="1" ht="17.25" customHeight="1">
      <c r="A98" s="18">
        <v>3</v>
      </c>
      <c r="B98" s="32">
        <v>955</v>
      </c>
      <c r="C98" s="35" t="s">
        <v>13</v>
      </c>
      <c r="D98" s="33" t="s">
        <v>97</v>
      </c>
      <c r="E98" s="33" t="s">
        <v>114</v>
      </c>
      <c r="F98" s="33" t="s">
        <v>17</v>
      </c>
      <c r="G98" s="33" t="s">
        <v>101</v>
      </c>
      <c r="H98" s="45">
        <v>86020</v>
      </c>
    </row>
    <row r="99" spans="1:8" s="15" customFormat="1" ht="47.25">
      <c r="A99" s="17">
        <v>2</v>
      </c>
      <c r="B99" s="32">
        <v>955</v>
      </c>
      <c r="C99" s="34" t="s">
        <v>55</v>
      </c>
      <c r="D99" s="33" t="s">
        <v>97</v>
      </c>
      <c r="E99" s="33" t="s">
        <v>114</v>
      </c>
      <c r="F99" s="33" t="s">
        <v>56</v>
      </c>
      <c r="G99" s="33" t="s">
        <v>99</v>
      </c>
      <c r="H99" s="44">
        <f>_xlfn.SUMIFS(H100:H1069,$B100:$B1069,$B99,$D100:$D1069,$D100,$E100:$E1069,$E100,$F100:$F1069,$F100)</f>
        <v>0</v>
      </c>
    </row>
    <row r="100" spans="1:8" s="15" customFormat="1" ht="31.5">
      <c r="A100" s="18">
        <v>3</v>
      </c>
      <c r="B100" s="32">
        <v>955</v>
      </c>
      <c r="C100" s="35" t="s">
        <v>13</v>
      </c>
      <c r="D100" s="33" t="s">
        <v>97</v>
      </c>
      <c r="E100" s="33" t="s">
        <v>114</v>
      </c>
      <c r="F100" s="33" t="s">
        <v>56</v>
      </c>
      <c r="G100" s="33" t="s">
        <v>101</v>
      </c>
      <c r="H100" s="45">
        <v>0</v>
      </c>
    </row>
    <row r="101" spans="1:8" s="15" customFormat="1" ht="63">
      <c r="A101" s="17">
        <v>2</v>
      </c>
      <c r="B101" s="32">
        <v>955</v>
      </c>
      <c r="C101" s="35" t="s">
        <v>10</v>
      </c>
      <c r="D101" s="33" t="s">
        <v>97</v>
      </c>
      <c r="E101" s="33" t="s">
        <v>114</v>
      </c>
      <c r="F101" s="33" t="s">
        <v>157</v>
      </c>
      <c r="G101" s="33" t="s">
        <v>99</v>
      </c>
      <c r="H101" s="44">
        <f>_xlfn.SUMIFS(H102:H1073,$B102:$B1073,$B101,$D102:$D1073,$D102,$E102:$E1073,$E102,$F102:$F1073,$F102)</f>
        <v>15319486.71</v>
      </c>
    </row>
    <row r="102" spans="1:8" s="15" customFormat="1" ht="31.5">
      <c r="A102" s="18">
        <v>3</v>
      </c>
      <c r="B102" s="32">
        <v>955</v>
      </c>
      <c r="C102" s="35" t="s">
        <v>12</v>
      </c>
      <c r="D102" s="33" t="s">
        <v>97</v>
      </c>
      <c r="E102" s="33" t="s">
        <v>114</v>
      </c>
      <c r="F102" s="33" t="s">
        <v>157</v>
      </c>
      <c r="G102" s="33" t="s">
        <v>100</v>
      </c>
      <c r="H102" s="45">
        <v>13992876.25</v>
      </c>
    </row>
    <row r="103" spans="1:8" s="15" customFormat="1" ht="31.5">
      <c r="A103" s="18">
        <v>3</v>
      </c>
      <c r="B103" s="32">
        <v>955</v>
      </c>
      <c r="C103" s="35" t="s">
        <v>13</v>
      </c>
      <c r="D103" s="33" t="s">
        <v>97</v>
      </c>
      <c r="E103" s="33" t="s">
        <v>114</v>
      </c>
      <c r="F103" s="33" t="s">
        <v>157</v>
      </c>
      <c r="G103" s="33" t="s">
        <v>101</v>
      </c>
      <c r="H103" s="45">
        <v>1063893.89</v>
      </c>
    </row>
    <row r="104" spans="1:8" s="15" customFormat="1" ht="15.75">
      <c r="A104" s="18">
        <v>3</v>
      </c>
      <c r="B104" s="32">
        <v>955</v>
      </c>
      <c r="C104" s="35" t="s">
        <v>14</v>
      </c>
      <c r="D104" s="33" t="s">
        <v>97</v>
      </c>
      <c r="E104" s="33" t="s">
        <v>114</v>
      </c>
      <c r="F104" s="33" t="s">
        <v>157</v>
      </c>
      <c r="G104" s="33" t="s">
        <v>102</v>
      </c>
      <c r="H104" s="45">
        <v>262716.57</v>
      </c>
    </row>
    <row r="105" spans="1:8" s="15" customFormat="1" ht="15.75">
      <c r="A105" s="16">
        <v>1</v>
      </c>
      <c r="B105" s="32">
        <v>955</v>
      </c>
      <c r="C105" s="35" t="s">
        <v>177</v>
      </c>
      <c r="D105" s="33" t="s">
        <v>97</v>
      </c>
      <c r="E105" s="33" t="s">
        <v>120</v>
      </c>
      <c r="F105" s="33" t="s">
        <v>8</v>
      </c>
      <c r="G105" s="33" t="s">
        <v>99</v>
      </c>
      <c r="H105" s="44">
        <f>_xlfn.SUMIFS(H106:H1081,$B106:$B1081,$B106,$D106:$D1081,$D106,$E106:$E1081,$E106)/2</f>
        <v>0</v>
      </c>
    </row>
    <row r="106" spans="1:8" s="15" customFormat="1" ht="31.5">
      <c r="A106" s="17">
        <v>2</v>
      </c>
      <c r="B106" s="32">
        <v>955</v>
      </c>
      <c r="C106" s="34" t="s">
        <v>178</v>
      </c>
      <c r="D106" s="33" t="s">
        <v>97</v>
      </c>
      <c r="E106" s="33" t="s">
        <v>120</v>
      </c>
      <c r="F106" s="33" t="s">
        <v>179</v>
      </c>
      <c r="G106" s="33" t="s">
        <v>99</v>
      </c>
      <c r="H106" s="44">
        <f>_xlfn.SUMIFS(H107:H1076,$B107:$B1076,$B106,$D107:$D1076,$D107,$E107:$E1076,$E107,$F107:$F1076,$F107)</f>
        <v>0</v>
      </c>
    </row>
    <row r="107" spans="1:8" s="15" customFormat="1" ht="31.5">
      <c r="A107" s="18">
        <v>3</v>
      </c>
      <c r="B107" s="32">
        <v>955</v>
      </c>
      <c r="C107" s="35" t="s">
        <v>13</v>
      </c>
      <c r="D107" s="33" t="s">
        <v>97</v>
      </c>
      <c r="E107" s="33" t="s">
        <v>120</v>
      </c>
      <c r="F107" s="33" t="s">
        <v>179</v>
      </c>
      <c r="G107" s="33" t="s">
        <v>101</v>
      </c>
      <c r="H107" s="45">
        <v>0</v>
      </c>
    </row>
    <row r="108" spans="1:8" s="15" customFormat="1" ht="15.75">
      <c r="A108" s="16">
        <v>1</v>
      </c>
      <c r="B108" s="32">
        <v>955</v>
      </c>
      <c r="C108" s="35" t="s">
        <v>57</v>
      </c>
      <c r="D108" s="33" t="s">
        <v>97</v>
      </c>
      <c r="E108" s="33" t="s">
        <v>113</v>
      </c>
      <c r="F108" s="33" t="s">
        <v>8</v>
      </c>
      <c r="G108" s="33" t="s">
        <v>99</v>
      </c>
      <c r="H108" s="44">
        <f>_xlfn.SUMIFS(H109:H1081,$B109:$B1081,$B109,$D109:$D1081,$D109,$E109:$E1081,$E109)/2</f>
        <v>0</v>
      </c>
    </row>
    <row r="109" spans="1:8" s="15" customFormat="1" ht="31.5">
      <c r="A109" s="17">
        <v>2</v>
      </c>
      <c r="B109" s="32">
        <v>955</v>
      </c>
      <c r="C109" s="35" t="s">
        <v>46</v>
      </c>
      <c r="D109" s="33" t="s">
        <v>97</v>
      </c>
      <c r="E109" s="33" t="s">
        <v>113</v>
      </c>
      <c r="F109" s="33" t="s">
        <v>161</v>
      </c>
      <c r="G109" s="33" t="s">
        <v>99</v>
      </c>
      <c r="H109" s="44">
        <f>_xlfn.SUMIFS(H110:H1078,$B110:$B1078,$B109,$D110:$D1078,$D110,$E110:$E1078,$E110,$F110:$F1078,$F110)</f>
        <v>0</v>
      </c>
    </row>
    <row r="110" spans="1:8" s="15" customFormat="1" ht="15.75">
      <c r="A110" s="18">
        <v>3</v>
      </c>
      <c r="B110" s="32">
        <v>955</v>
      </c>
      <c r="C110" s="35" t="s">
        <v>58</v>
      </c>
      <c r="D110" s="33" t="s">
        <v>97</v>
      </c>
      <c r="E110" s="33" t="s">
        <v>113</v>
      </c>
      <c r="F110" s="33" t="s">
        <v>161</v>
      </c>
      <c r="G110" s="33" t="s">
        <v>118</v>
      </c>
      <c r="H110" s="45">
        <v>0</v>
      </c>
    </row>
    <row r="111" spans="1:8" s="15" customFormat="1" ht="15.75">
      <c r="A111" s="16">
        <v>1</v>
      </c>
      <c r="B111" s="32">
        <v>955</v>
      </c>
      <c r="C111" s="35" t="s">
        <v>15</v>
      </c>
      <c r="D111" s="33" t="s">
        <v>97</v>
      </c>
      <c r="E111" s="33" t="s">
        <v>103</v>
      </c>
      <c r="F111" s="33"/>
      <c r="G111" s="33"/>
      <c r="H111" s="44">
        <f>_xlfn.SUMIFS(H112:H1084,$B112:$B1084,$B112,$D112:$D1084,$D112,$E112:$E1084,$E112)/2</f>
        <v>29020241.41</v>
      </c>
    </row>
    <row r="112" spans="1:8" s="15" customFormat="1" ht="63">
      <c r="A112" s="17">
        <v>2</v>
      </c>
      <c r="B112" s="32">
        <v>955</v>
      </c>
      <c r="C112" s="35" t="s">
        <v>142</v>
      </c>
      <c r="D112" s="33" t="s">
        <v>97</v>
      </c>
      <c r="E112" s="33" t="s">
        <v>103</v>
      </c>
      <c r="F112" s="33" t="s">
        <v>59</v>
      </c>
      <c r="G112" s="33"/>
      <c r="H112" s="44">
        <f>_xlfn.SUMIFS(H113:H1083,$B113:$B1083,$B112,$D113:$D1083,$D113,$E113:$E1083,$E113,$F113:$F1083,$F113)</f>
        <v>13941863</v>
      </c>
    </row>
    <row r="113" spans="1:8" s="15" customFormat="1" ht="15.75">
      <c r="A113" s="18">
        <v>3</v>
      </c>
      <c r="B113" s="32">
        <v>955</v>
      </c>
      <c r="C113" s="35" t="s">
        <v>60</v>
      </c>
      <c r="D113" s="33" t="s">
        <v>97</v>
      </c>
      <c r="E113" s="33" t="s">
        <v>103</v>
      </c>
      <c r="F113" s="33" t="s">
        <v>59</v>
      </c>
      <c r="G113" s="33" t="s">
        <v>119</v>
      </c>
      <c r="H113" s="45">
        <v>13941863</v>
      </c>
    </row>
    <row r="114" spans="1:8" s="15" customFormat="1" ht="63">
      <c r="A114" s="17">
        <v>2</v>
      </c>
      <c r="B114" s="32">
        <v>955</v>
      </c>
      <c r="C114" s="38" t="s">
        <v>143</v>
      </c>
      <c r="D114" s="33" t="s">
        <v>97</v>
      </c>
      <c r="E114" s="33" t="s">
        <v>103</v>
      </c>
      <c r="F114" s="33" t="s">
        <v>61</v>
      </c>
      <c r="G114" s="33"/>
      <c r="H114" s="44">
        <f>_xlfn.SUMIFS(H115:H1085,$B115:$B1085,$B114,$D115:$D1085,$D115,$E115:$E1085,$E115,$F115:$F1085,$F115)</f>
        <v>4979941.3</v>
      </c>
    </row>
    <row r="115" spans="1:8" s="15" customFormat="1" ht="15.75">
      <c r="A115" s="18">
        <v>3</v>
      </c>
      <c r="B115" s="32">
        <v>955</v>
      </c>
      <c r="C115" s="35" t="s">
        <v>60</v>
      </c>
      <c r="D115" s="33" t="s">
        <v>97</v>
      </c>
      <c r="E115" s="33" t="s">
        <v>103</v>
      </c>
      <c r="F115" s="33" t="s">
        <v>61</v>
      </c>
      <c r="G115" s="33" t="s">
        <v>119</v>
      </c>
      <c r="H115" s="45">
        <v>4979941.3</v>
      </c>
    </row>
    <row r="116" spans="1:8" s="15" customFormat="1" ht="78.75">
      <c r="A116" s="17">
        <v>2</v>
      </c>
      <c r="B116" s="32">
        <v>955</v>
      </c>
      <c r="C116" s="35" t="s">
        <v>144</v>
      </c>
      <c r="D116" s="33" t="s">
        <v>97</v>
      </c>
      <c r="E116" s="33" t="s">
        <v>103</v>
      </c>
      <c r="F116" s="33" t="s">
        <v>62</v>
      </c>
      <c r="G116" s="33"/>
      <c r="H116" s="44">
        <f>_xlfn.SUMIFS(H117:H1087,$B117:$B1087,$B116,$D117:$D1087,$D117,$E117:$E1087,$E117,$F117:$F1087,$F117)</f>
        <v>1708391.97</v>
      </c>
    </row>
    <row r="117" spans="1:8" s="15" customFormat="1" ht="15.75">
      <c r="A117" s="18">
        <v>3</v>
      </c>
      <c r="B117" s="32">
        <v>955</v>
      </c>
      <c r="C117" s="35" t="s">
        <v>60</v>
      </c>
      <c r="D117" s="33" t="s">
        <v>97</v>
      </c>
      <c r="E117" s="33" t="s">
        <v>103</v>
      </c>
      <c r="F117" s="33" t="s">
        <v>62</v>
      </c>
      <c r="G117" s="33" t="s">
        <v>119</v>
      </c>
      <c r="H117" s="45">
        <v>1708391.97</v>
      </c>
    </row>
    <row r="118" spans="1:8" s="15" customFormat="1" ht="78.75">
      <c r="A118" s="17">
        <v>2</v>
      </c>
      <c r="B118" s="32">
        <v>955</v>
      </c>
      <c r="C118" s="38" t="s">
        <v>63</v>
      </c>
      <c r="D118" s="33" t="s">
        <v>97</v>
      </c>
      <c r="E118" s="33" t="s">
        <v>103</v>
      </c>
      <c r="F118" s="33" t="s">
        <v>64</v>
      </c>
      <c r="G118" s="33" t="s">
        <v>99</v>
      </c>
      <c r="H118" s="44">
        <f>_xlfn.SUMIFS(H119:H1089,$B119:$B1089,$B118,$D119:$D1089,$D119,$E119:$E1089,$E119,$F119:$F1089,$F119)</f>
        <v>6151159.68</v>
      </c>
    </row>
    <row r="119" spans="1:8" s="15" customFormat="1" ht="15.75">
      <c r="A119" s="18">
        <v>3</v>
      </c>
      <c r="B119" s="32">
        <v>955</v>
      </c>
      <c r="C119" s="35" t="s">
        <v>60</v>
      </c>
      <c r="D119" s="33" t="s">
        <v>97</v>
      </c>
      <c r="E119" s="33" t="s">
        <v>103</v>
      </c>
      <c r="F119" s="33" t="s">
        <v>64</v>
      </c>
      <c r="G119" s="33" t="s">
        <v>119</v>
      </c>
      <c r="H119" s="45">
        <v>6151159.68</v>
      </c>
    </row>
    <row r="120" spans="1:8" s="15" customFormat="1" ht="63">
      <c r="A120" s="17">
        <v>2</v>
      </c>
      <c r="B120" s="32">
        <v>955</v>
      </c>
      <c r="C120" s="35" t="s">
        <v>160</v>
      </c>
      <c r="D120" s="33" t="s">
        <v>97</v>
      </c>
      <c r="E120" s="33" t="s">
        <v>103</v>
      </c>
      <c r="F120" s="33" t="s">
        <v>65</v>
      </c>
      <c r="G120" s="33" t="s">
        <v>99</v>
      </c>
      <c r="H120" s="44">
        <f>_xlfn.SUMIFS(H121:H1093,$B121:$B1093,$B120,$D121:$D1093,$D121,$E121:$E1093,$E121,$F121:$F1093,$F121)</f>
        <v>900000</v>
      </c>
    </row>
    <row r="121" spans="1:8" s="15" customFormat="1" ht="31.5">
      <c r="A121" s="18">
        <v>3</v>
      </c>
      <c r="B121" s="32">
        <v>955</v>
      </c>
      <c r="C121" s="35" t="s">
        <v>13</v>
      </c>
      <c r="D121" s="33" t="s">
        <v>97</v>
      </c>
      <c r="E121" s="33" t="s">
        <v>103</v>
      </c>
      <c r="F121" s="33" t="s">
        <v>65</v>
      </c>
      <c r="G121" s="33" t="s">
        <v>101</v>
      </c>
      <c r="H121" s="45">
        <v>900000</v>
      </c>
    </row>
    <row r="122" spans="1:8" s="15" customFormat="1" ht="31.5">
      <c r="A122" s="17">
        <v>2</v>
      </c>
      <c r="B122" s="32">
        <v>955</v>
      </c>
      <c r="C122" s="42" t="s">
        <v>185</v>
      </c>
      <c r="D122" s="33" t="s">
        <v>97</v>
      </c>
      <c r="E122" s="33" t="s">
        <v>103</v>
      </c>
      <c r="F122" s="33" t="s">
        <v>161</v>
      </c>
      <c r="G122" s="33" t="s">
        <v>99</v>
      </c>
      <c r="H122" s="44">
        <f>_xlfn.SUMIFS(H123:H1091,$B123:$B1091,$B122,$D123:$D1091,$D123,$E123:$E1091,$E123,$F123:$F1091,$F123)</f>
        <v>1338885.46</v>
      </c>
    </row>
    <row r="123" spans="1:8" s="15" customFormat="1" ht="15.75">
      <c r="A123" s="18">
        <v>3</v>
      </c>
      <c r="B123" s="32">
        <v>955</v>
      </c>
      <c r="C123" s="39" t="s">
        <v>187</v>
      </c>
      <c r="D123" s="33" t="s">
        <v>97</v>
      </c>
      <c r="E123" s="33" t="s">
        <v>103</v>
      </c>
      <c r="F123" s="33" t="s">
        <v>161</v>
      </c>
      <c r="G123" s="33" t="s">
        <v>186</v>
      </c>
      <c r="H123" s="45">
        <v>1338885.46</v>
      </c>
    </row>
    <row r="124" spans="1:8" s="15" customFormat="1" ht="15.75">
      <c r="A124" s="16">
        <v>1</v>
      </c>
      <c r="B124" s="32">
        <v>955</v>
      </c>
      <c r="C124" s="35" t="s">
        <v>66</v>
      </c>
      <c r="D124" s="33" t="s">
        <v>116</v>
      </c>
      <c r="E124" s="33" t="s">
        <v>114</v>
      </c>
      <c r="F124" s="33" t="s">
        <v>8</v>
      </c>
      <c r="G124" s="33" t="s">
        <v>99</v>
      </c>
      <c r="H124" s="44">
        <f>_xlfn.SUMIFS(H125:H1097,$B125:$B1097,$B125,$D125:$D1097,$D125,$E125:$E1097,$E125)/2</f>
        <v>9996.09</v>
      </c>
    </row>
    <row r="125" spans="1:8" s="15" customFormat="1" ht="47.25">
      <c r="A125" s="17">
        <v>2</v>
      </c>
      <c r="B125" s="32">
        <v>955</v>
      </c>
      <c r="C125" s="35" t="s">
        <v>153</v>
      </c>
      <c r="D125" s="33" t="s">
        <v>116</v>
      </c>
      <c r="E125" s="33" t="s">
        <v>114</v>
      </c>
      <c r="F125" s="33" t="s">
        <v>154</v>
      </c>
      <c r="G125" s="33" t="s">
        <v>99</v>
      </c>
      <c r="H125" s="44">
        <f>_xlfn.SUMIFS(H126:H1094,$B126:$B1094,$B125,$D126:$D1094,$D126,$E126:$E1094,$E126,$F126:$F1094,$F126)</f>
        <v>9996.09</v>
      </c>
    </row>
    <row r="126" spans="1:8" s="15" customFormat="1" ht="31.5">
      <c r="A126" s="18">
        <v>3</v>
      </c>
      <c r="B126" s="32">
        <v>955</v>
      </c>
      <c r="C126" s="35" t="s">
        <v>13</v>
      </c>
      <c r="D126" s="33" t="s">
        <v>116</v>
      </c>
      <c r="E126" s="33" t="s">
        <v>114</v>
      </c>
      <c r="F126" s="33" t="s">
        <v>154</v>
      </c>
      <c r="G126" s="33" t="s">
        <v>101</v>
      </c>
      <c r="H126" s="45">
        <v>9996.09</v>
      </c>
    </row>
    <row r="127" spans="1:8" s="15" customFormat="1" ht="47.25">
      <c r="A127" s="16">
        <v>1</v>
      </c>
      <c r="B127" s="32">
        <v>955</v>
      </c>
      <c r="C127" s="35" t="s">
        <v>67</v>
      </c>
      <c r="D127" s="33" t="s">
        <v>106</v>
      </c>
      <c r="E127" s="33" t="s">
        <v>117</v>
      </c>
      <c r="F127" s="33" t="s">
        <v>8</v>
      </c>
      <c r="G127" s="33" t="s">
        <v>99</v>
      </c>
      <c r="H127" s="44">
        <f>_xlfn.SUMIFS(H128:H1100,$B128:$B1100,$B128,$D128:$D1100,$D128,$E128:$E1100,$E128)/2</f>
        <v>1992894</v>
      </c>
    </row>
    <row r="128" spans="1:8" s="15" customFormat="1" ht="63">
      <c r="A128" s="17">
        <v>2</v>
      </c>
      <c r="B128" s="32">
        <v>955</v>
      </c>
      <c r="C128" s="35" t="s">
        <v>142</v>
      </c>
      <c r="D128" s="33" t="s">
        <v>106</v>
      </c>
      <c r="E128" s="33" t="s">
        <v>117</v>
      </c>
      <c r="F128" s="33" t="s">
        <v>59</v>
      </c>
      <c r="G128" s="33"/>
      <c r="H128" s="44">
        <f>_xlfn.SUMIFS(H129:H1097,$B129:$B1097,$B128,$D129:$D1097,$D129,$E129:$E1097,$E129,$F129:$F1097,$F129)</f>
        <v>1956094</v>
      </c>
    </row>
    <row r="129" spans="1:8" s="15" customFormat="1" ht="15.75">
      <c r="A129" s="18">
        <v>3</v>
      </c>
      <c r="B129" s="32">
        <v>955</v>
      </c>
      <c r="C129" s="35" t="s">
        <v>60</v>
      </c>
      <c r="D129" s="33" t="s">
        <v>106</v>
      </c>
      <c r="E129" s="33" t="s">
        <v>117</v>
      </c>
      <c r="F129" s="33" t="s">
        <v>59</v>
      </c>
      <c r="G129" s="33" t="s">
        <v>119</v>
      </c>
      <c r="H129" s="45">
        <v>1956094</v>
      </c>
    </row>
    <row r="130" spans="1:8" s="15" customFormat="1" ht="78.75">
      <c r="A130" s="17">
        <v>2</v>
      </c>
      <c r="B130" s="32">
        <v>955</v>
      </c>
      <c r="C130" s="35" t="s">
        <v>156</v>
      </c>
      <c r="D130" s="33" t="s">
        <v>106</v>
      </c>
      <c r="E130" s="33" t="s">
        <v>117</v>
      </c>
      <c r="F130" s="33" t="s">
        <v>155</v>
      </c>
      <c r="G130" s="33" t="s">
        <v>99</v>
      </c>
      <c r="H130" s="44">
        <f>_xlfn.SUMIFS(H131:H1099,$B131:$B1099,$B130,$D131:$D1099,$D131,$E131:$E1099,$E131,$F131:$F1099,$F131)</f>
        <v>36800</v>
      </c>
    </row>
    <row r="131" spans="1:8" s="15" customFormat="1" ht="31.5">
      <c r="A131" s="18">
        <v>3</v>
      </c>
      <c r="B131" s="32">
        <v>955</v>
      </c>
      <c r="C131" s="35" t="s">
        <v>13</v>
      </c>
      <c r="D131" s="33" t="s">
        <v>106</v>
      </c>
      <c r="E131" s="33" t="s">
        <v>117</v>
      </c>
      <c r="F131" s="33" t="s">
        <v>155</v>
      </c>
      <c r="G131" s="33" t="s">
        <v>101</v>
      </c>
      <c r="H131" s="45">
        <v>36800</v>
      </c>
    </row>
    <row r="132" spans="1:8" s="15" customFormat="1" ht="31.5">
      <c r="A132" s="16">
        <v>1</v>
      </c>
      <c r="B132" s="32">
        <v>955</v>
      </c>
      <c r="C132" s="35" t="s">
        <v>47</v>
      </c>
      <c r="D132" s="33" t="s">
        <v>106</v>
      </c>
      <c r="E132" s="33" t="s">
        <v>104</v>
      </c>
      <c r="F132" s="33"/>
      <c r="G132" s="33"/>
      <c r="H132" s="44">
        <f>_xlfn.SUMIFS(H133:H1105,$B133:$B1105,$B133,$D133:$D1105,$D133,$E133:$E1105,$E133)/2</f>
        <v>295000</v>
      </c>
    </row>
    <row r="133" spans="1:8" s="15" customFormat="1" ht="78.75">
      <c r="A133" s="17">
        <v>2</v>
      </c>
      <c r="B133" s="32">
        <v>955</v>
      </c>
      <c r="C133" s="35" t="s">
        <v>145</v>
      </c>
      <c r="D133" s="33" t="s">
        <v>106</v>
      </c>
      <c r="E133" s="33" t="s">
        <v>104</v>
      </c>
      <c r="F133" s="33" t="s">
        <v>68</v>
      </c>
      <c r="G133" s="33"/>
      <c r="H133" s="44">
        <f>_xlfn.SUMIFS(H134:H1102,$B134:$B1102,$B133,$D134:$D1102,$D134,$E134:$E1102,$E134,$F134:$F1102,$F134)</f>
        <v>295000</v>
      </c>
    </row>
    <row r="134" spans="1:8" s="15" customFormat="1" ht="15.75">
      <c r="A134" s="18">
        <v>3</v>
      </c>
      <c r="B134" s="32">
        <v>955</v>
      </c>
      <c r="C134" s="35" t="s">
        <v>60</v>
      </c>
      <c r="D134" s="33" t="s">
        <v>106</v>
      </c>
      <c r="E134" s="33" t="s">
        <v>104</v>
      </c>
      <c r="F134" s="33" t="s">
        <v>68</v>
      </c>
      <c r="G134" s="33" t="s">
        <v>119</v>
      </c>
      <c r="H134" s="45">
        <v>295000</v>
      </c>
    </row>
    <row r="135" spans="1:8" s="15" customFormat="1" ht="15.75">
      <c r="A135" s="16">
        <v>1</v>
      </c>
      <c r="B135" s="32">
        <v>955</v>
      </c>
      <c r="C135" s="35" t="s">
        <v>69</v>
      </c>
      <c r="D135" s="33" t="s">
        <v>114</v>
      </c>
      <c r="E135" s="33" t="s">
        <v>120</v>
      </c>
      <c r="F135" s="33"/>
      <c r="G135" s="33"/>
      <c r="H135" s="44">
        <f>_xlfn.SUMIFS(H136:H1110,$B136:$B1110,$B136,$D136:$D1110,$D136,$E136:$E1110,$E136)/2</f>
        <v>23126997.15</v>
      </c>
    </row>
    <row r="136" spans="1:8" s="15" customFormat="1" ht="63">
      <c r="A136" s="17">
        <v>2</v>
      </c>
      <c r="B136" s="32">
        <v>955</v>
      </c>
      <c r="C136" s="35" t="s">
        <v>70</v>
      </c>
      <c r="D136" s="33" t="s">
        <v>114</v>
      </c>
      <c r="E136" s="33" t="s">
        <v>120</v>
      </c>
      <c r="F136" s="33" t="s">
        <v>71</v>
      </c>
      <c r="G136" s="33"/>
      <c r="H136" s="44">
        <f>_xlfn.SUMIFS(H137:H1107,$B137:$B1107,$B136,$D137:$D1107,$D137,$E137:$E1107,$E137,$F137:$F1107,$F137)</f>
        <v>23126997.15</v>
      </c>
    </row>
    <row r="137" spans="1:8" s="15" customFormat="1" ht="15.75">
      <c r="A137" s="18">
        <v>3</v>
      </c>
      <c r="B137" s="32">
        <v>955</v>
      </c>
      <c r="C137" s="35" t="s">
        <v>29</v>
      </c>
      <c r="D137" s="33" t="s">
        <v>114</v>
      </c>
      <c r="E137" s="33" t="s">
        <v>120</v>
      </c>
      <c r="F137" s="33" t="s">
        <v>71</v>
      </c>
      <c r="G137" s="33" t="s">
        <v>110</v>
      </c>
      <c r="H137" s="45">
        <v>3577395.45</v>
      </c>
    </row>
    <row r="138" spans="1:8" s="15" customFormat="1" ht="31.5">
      <c r="A138" s="18">
        <v>3</v>
      </c>
      <c r="B138" s="32">
        <v>955</v>
      </c>
      <c r="C138" s="35" t="s">
        <v>13</v>
      </c>
      <c r="D138" s="33" t="s">
        <v>114</v>
      </c>
      <c r="E138" s="33" t="s">
        <v>120</v>
      </c>
      <c r="F138" s="33" t="s">
        <v>71</v>
      </c>
      <c r="G138" s="33" t="s">
        <v>101</v>
      </c>
      <c r="H138" s="45">
        <v>895289.7</v>
      </c>
    </row>
    <row r="139" spans="1:8" s="15" customFormat="1" ht="47.25">
      <c r="A139" s="18">
        <v>3</v>
      </c>
      <c r="B139" s="32">
        <v>955</v>
      </c>
      <c r="C139" s="35" t="s">
        <v>152</v>
      </c>
      <c r="D139" s="33" t="s">
        <v>114</v>
      </c>
      <c r="E139" s="33" t="s">
        <v>120</v>
      </c>
      <c r="F139" s="33" t="s">
        <v>71</v>
      </c>
      <c r="G139" s="33" t="s">
        <v>121</v>
      </c>
      <c r="H139" s="45">
        <v>18635220</v>
      </c>
    </row>
    <row r="140" spans="1:8" s="15" customFormat="1" ht="15.75">
      <c r="A140" s="18">
        <v>3</v>
      </c>
      <c r="B140" s="32">
        <v>955</v>
      </c>
      <c r="C140" s="35" t="s">
        <v>14</v>
      </c>
      <c r="D140" s="33" t="s">
        <v>114</v>
      </c>
      <c r="E140" s="33" t="s">
        <v>120</v>
      </c>
      <c r="F140" s="33" t="s">
        <v>71</v>
      </c>
      <c r="G140" s="33" t="s">
        <v>102</v>
      </c>
      <c r="H140" s="45">
        <v>19092</v>
      </c>
    </row>
    <row r="141" spans="1:8" s="15" customFormat="1" ht="15.75">
      <c r="A141" s="16">
        <v>1</v>
      </c>
      <c r="B141" s="32">
        <v>955</v>
      </c>
      <c r="C141" s="35" t="s">
        <v>72</v>
      </c>
      <c r="D141" s="33" t="s">
        <v>114</v>
      </c>
      <c r="E141" s="33" t="s">
        <v>111</v>
      </c>
      <c r="F141" s="33" t="s">
        <v>8</v>
      </c>
      <c r="G141" s="33" t="s">
        <v>99</v>
      </c>
      <c r="H141" s="44">
        <f>_xlfn.SUMIFS(H142:H1116,$B142:$B1116,$B142,$D142:$D1116,$D142,$E142:$E1116,$E142)/2</f>
        <v>399225</v>
      </c>
    </row>
    <row r="142" spans="1:8" s="15" customFormat="1" ht="47.25">
      <c r="A142" s="17">
        <v>2</v>
      </c>
      <c r="B142" s="32">
        <v>955</v>
      </c>
      <c r="C142" s="35" t="s">
        <v>124</v>
      </c>
      <c r="D142" s="33" t="s">
        <v>114</v>
      </c>
      <c r="E142" s="33" t="s">
        <v>111</v>
      </c>
      <c r="F142" s="33" t="s">
        <v>162</v>
      </c>
      <c r="G142" s="33"/>
      <c r="H142" s="44">
        <f>_xlfn.SUMIFS(H143:H1113,$B143:$B1113,$B142,$D143:$D1113,$D143,$E143:$E1113,$E143,$F143:$F1113,$F143)</f>
        <v>399225</v>
      </c>
    </row>
    <row r="143" spans="1:8" s="15" customFormat="1" ht="47.25">
      <c r="A143" s="18">
        <v>3</v>
      </c>
      <c r="B143" s="32">
        <v>955</v>
      </c>
      <c r="C143" s="35" t="s">
        <v>73</v>
      </c>
      <c r="D143" s="33" t="s">
        <v>114</v>
      </c>
      <c r="E143" s="33" t="s">
        <v>111</v>
      </c>
      <c r="F143" s="33" t="s">
        <v>162</v>
      </c>
      <c r="G143" s="33" t="s">
        <v>121</v>
      </c>
      <c r="H143" s="45">
        <v>399225</v>
      </c>
    </row>
    <row r="144" spans="1:8" s="15" customFormat="1" ht="15.75">
      <c r="A144" s="16">
        <v>1</v>
      </c>
      <c r="B144" s="32">
        <v>955</v>
      </c>
      <c r="C144" s="35" t="s">
        <v>74</v>
      </c>
      <c r="D144" s="33" t="s">
        <v>114</v>
      </c>
      <c r="E144" s="33" t="s">
        <v>117</v>
      </c>
      <c r="F144" s="33"/>
      <c r="G144" s="33"/>
      <c r="H144" s="44">
        <f>_xlfn.SUMIFS(H145:H1119,$B145:$B1119,$B145,$D145:$D1119,$D145,$E145:$E1119,$E145)/2</f>
        <v>28442825.67</v>
      </c>
    </row>
    <row r="145" spans="1:8" s="15" customFormat="1" ht="47.25">
      <c r="A145" s="17">
        <v>2</v>
      </c>
      <c r="B145" s="32">
        <v>955</v>
      </c>
      <c r="C145" s="35" t="s">
        <v>75</v>
      </c>
      <c r="D145" s="33" t="s">
        <v>114</v>
      </c>
      <c r="E145" s="33" t="s">
        <v>117</v>
      </c>
      <c r="F145" s="33" t="s">
        <v>76</v>
      </c>
      <c r="G145" s="33"/>
      <c r="H145" s="44">
        <f>_xlfn.SUMIFS(H146:H1116,$B146:$B1116,$B145,$D146:$D1116,$D146,$E146:$E1116,$E146,$F146:$F1116,$F146)</f>
        <v>28442825.67</v>
      </c>
    </row>
    <row r="146" spans="1:8" s="15" customFormat="1" ht="15.75">
      <c r="A146" s="18">
        <v>3</v>
      </c>
      <c r="B146" s="32">
        <v>955</v>
      </c>
      <c r="C146" s="35" t="s">
        <v>60</v>
      </c>
      <c r="D146" s="33" t="s">
        <v>114</v>
      </c>
      <c r="E146" s="33" t="s">
        <v>117</v>
      </c>
      <c r="F146" s="33" t="s">
        <v>76</v>
      </c>
      <c r="G146" s="33" t="s">
        <v>119</v>
      </c>
      <c r="H146" s="45">
        <v>28442825.67</v>
      </c>
    </row>
    <row r="147" spans="1:8" s="15" customFormat="1" ht="15.75">
      <c r="A147" s="16">
        <v>1</v>
      </c>
      <c r="B147" s="32">
        <v>955</v>
      </c>
      <c r="C147" s="35" t="s">
        <v>50</v>
      </c>
      <c r="D147" s="33" t="s">
        <v>114</v>
      </c>
      <c r="E147" s="33" t="s">
        <v>115</v>
      </c>
      <c r="F147" s="33"/>
      <c r="G147" s="33"/>
      <c r="H147" s="44">
        <f>_xlfn.SUMIFS(H148:H1122,$B148:$B1122,$B148,$D148:$D1122,$D148,$E148:$E1122,$E148)/2</f>
        <v>1266000</v>
      </c>
    </row>
    <row r="148" spans="1:8" s="15" customFormat="1" ht="47.25">
      <c r="A148" s="17">
        <v>2</v>
      </c>
      <c r="B148" s="32">
        <v>955</v>
      </c>
      <c r="C148" s="35" t="s">
        <v>77</v>
      </c>
      <c r="D148" s="33" t="s">
        <v>114</v>
      </c>
      <c r="E148" s="33" t="s">
        <v>115</v>
      </c>
      <c r="F148" s="33" t="s">
        <v>78</v>
      </c>
      <c r="G148" s="33"/>
      <c r="H148" s="44">
        <f>_xlfn.SUMIFS(H149:H1120,$B149:$B1120,$B148,$D149:$D1120,$D149,$E149:$E1120,$E149,$F149:$F1120,$F149)</f>
        <v>1266000</v>
      </c>
    </row>
    <row r="149" spans="1:8" s="15" customFormat="1" ht="47.25">
      <c r="A149" s="18">
        <v>3</v>
      </c>
      <c r="B149" s="32">
        <v>955</v>
      </c>
      <c r="C149" s="35" t="s">
        <v>79</v>
      </c>
      <c r="D149" s="33" t="s">
        <v>114</v>
      </c>
      <c r="E149" s="33" t="s">
        <v>115</v>
      </c>
      <c r="F149" s="33" t="s">
        <v>78</v>
      </c>
      <c r="G149" s="33" t="s">
        <v>122</v>
      </c>
      <c r="H149" s="45">
        <v>1266000</v>
      </c>
    </row>
    <row r="150" spans="1:8" s="15" customFormat="1" ht="15.75">
      <c r="A150" s="16">
        <v>1</v>
      </c>
      <c r="B150" s="32">
        <v>955</v>
      </c>
      <c r="C150" s="35" t="s">
        <v>80</v>
      </c>
      <c r="D150" s="33" t="s">
        <v>120</v>
      </c>
      <c r="E150" s="33" t="s">
        <v>97</v>
      </c>
      <c r="F150" s="33"/>
      <c r="G150" s="33"/>
      <c r="H150" s="44">
        <f>_xlfn.SUMIFS(H151:H1126,$B151:$B1126,$B151,$D151:$D1126,$D151,$E151:$E1126,$E151)/2</f>
        <v>2248196.05</v>
      </c>
    </row>
    <row r="151" spans="1:8" s="15" customFormat="1" ht="78.75">
      <c r="A151" s="17">
        <v>2</v>
      </c>
      <c r="B151" s="32">
        <v>955</v>
      </c>
      <c r="C151" s="38" t="s">
        <v>63</v>
      </c>
      <c r="D151" s="33" t="s">
        <v>120</v>
      </c>
      <c r="E151" s="33" t="s">
        <v>97</v>
      </c>
      <c r="F151" s="33" t="s">
        <v>64</v>
      </c>
      <c r="G151" s="33" t="s">
        <v>99</v>
      </c>
      <c r="H151" s="44">
        <f>_xlfn.SUMIFS(H152:H1123,$B152:$B1123,$B151,$D152:$D1123,$D152,$E152:$E1123,$E152,$F152:$F1123,$F152)</f>
        <v>2113836</v>
      </c>
    </row>
    <row r="152" spans="1:8" s="15" customFormat="1" ht="15.75">
      <c r="A152" s="18">
        <v>3</v>
      </c>
      <c r="B152" s="32">
        <v>955</v>
      </c>
      <c r="C152" s="35" t="s">
        <v>60</v>
      </c>
      <c r="D152" s="33" t="s">
        <v>120</v>
      </c>
      <c r="E152" s="33" t="s">
        <v>97</v>
      </c>
      <c r="F152" s="33" t="s">
        <v>64</v>
      </c>
      <c r="G152" s="33" t="s">
        <v>119</v>
      </c>
      <c r="H152" s="45">
        <v>2113836</v>
      </c>
    </row>
    <row r="153" spans="1:8" s="15" customFormat="1" ht="63">
      <c r="A153" s="17">
        <v>2</v>
      </c>
      <c r="B153" s="32">
        <v>955</v>
      </c>
      <c r="C153" s="35" t="s">
        <v>160</v>
      </c>
      <c r="D153" s="33" t="s">
        <v>120</v>
      </c>
      <c r="E153" s="33" t="s">
        <v>97</v>
      </c>
      <c r="F153" s="33" t="s">
        <v>65</v>
      </c>
      <c r="G153" s="33" t="s">
        <v>99</v>
      </c>
      <c r="H153" s="44">
        <f>_xlfn.SUMIFS(H154:H1126,$B154:$B1126,$B153,$D154:$D1126,$D154,$E154:$E1126,$E154,$F154:$F1126,$F154)</f>
        <v>134360.05</v>
      </c>
    </row>
    <row r="154" spans="1:8" s="15" customFormat="1" ht="15.75">
      <c r="A154" s="18">
        <v>3</v>
      </c>
      <c r="B154" s="32">
        <v>955</v>
      </c>
      <c r="C154" s="35" t="s">
        <v>60</v>
      </c>
      <c r="D154" s="33" t="s">
        <v>120</v>
      </c>
      <c r="E154" s="33" t="s">
        <v>97</v>
      </c>
      <c r="F154" s="33" t="s">
        <v>65</v>
      </c>
      <c r="G154" s="33" t="s">
        <v>119</v>
      </c>
      <c r="H154" s="45">
        <v>134360.05</v>
      </c>
    </row>
    <row r="155" spans="1:8" s="15" customFormat="1" ht="15.75">
      <c r="A155" s="16">
        <v>1</v>
      </c>
      <c r="B155" s="32">
        <v>955</v>
      </c>
      <c r="C155" s="35" t="s">
        <v>167</v>
      </c>
      <c r="D155" s="33" t="s">
        <v>120</v>
      </c>
      <c r="E155" s="33" t="s">
        <v>116</v>
      </c>
      <c r="F155" s="33" t="s">
        <v>8</v>
      </c>
      <c r="G155" s="33" t="s">
        <v>99</v>
      </c>
      <c r="H155" s="44">
        <f>_xlfn.SUMIFS(H156:H1127,$B156:$B1127,$B156,$D156:$D1127,$D156,$E156:$E1127,$E156)/2</f>
        <v>5715963.29</v>
      </c>
    </row>
    <row r="156" spans="1:8" s="15" customFormat="1" ht="47.25">
      <c r="A156" s="17">
        <v>2</v>
      </c>
      <c r="B156" s="32">
        <v>955</v>
      </c>
      <c r="C156" s="35" t="s">
        <v>81</v>
      </c>
      <c r="D156" s="33" t="s">
        <v>120</v>
      </c>
      <c r="E156" s="33" t="s">
        <v>116</v>
      </c>
      <c r="F156" s="33" t="s">
        <v>82</v>
      </c>
      <c r="G156" s="33" t="s">
        <v>99</v>
      </c>
      <c r="H156" s="44">
        <f>_xlfn.SUMIFS(H157:H1124,$B157:$B1124,$B156,$D157:$D1124,$D157,$E157:$E1124,$E157,$F157:$F1124,$F157)</f>
        <v>767698.75</v>
      </c>
    </row>
    <row r="157" spans="1:8" s="15" customFormat="1" ht="110.25">
      <c r="A157" s="18">
        <v>3</v>
      </c>
      <c r="B157" s="32">
        <v>955</v>
      </c>
      <c r="C157" s="35" t="s">
        <v>168</v>
      </c>
      <c r="D157" s="33" t="s">
        <v>120</v>
      </c>
      <c r="E157" s="33" t="s">
        <v>116</v>
      </c>
      <c r="F157" s="33" t="s">
        <v>82</v>
      </c>
      <c r="G157" s="33" t="s">
        <v>166</v>
      </c>
      <c r="H157" s="45">
        <v>767698.75</v>
      </c>
    </row>
    <row r="158" spans="1:8" s="15" customFormat="1" ht="63">
      <c r="A158" s="17">
        <v>2</v>
      </c>
      <c r="B158" s="32">
        <v>955</v>
      </c>
      <c r="C158" s="34" t="s">
        <v>188</v>
      </c>
      <c r="D158" s="33" t="s">
        <v>120</v>
      </c>
      <c r="E158" s="33" t="s">
        <v>116</v>
      </c>
      <c r="F158" s="33" t="s">
        <v>59</v>
      </c>
      <c r="G158" s="33" t="s">
        <v>99</v>
      </c>
      <c r="H158" s="44">
        <f>_xlfn.SUMIFS(H159:H1126,$B159:$B1126,$B158,$D159:$D1126,$D159,$E159:$E1126,$E159,$F159:$F1126,$F159)</f>
        <v>0</v>
      </c>
    </row>
    <row r="159" spans="1:8" s="15" customFormat="1" ht="15.75">
      <c r="A159" s="18">
        <v>3</v>
      </c>
      <c r="B159" s="32">
        <v>955</v>
      </c>
      <c r="C159" s="35" t="s">
        <v>60</v>
      </c>
      <c r="D159" s="33" t="s">
        <v>120</v>
      </c>
      <c r="E159" s="33" t="s">
        <v>116</v>
      </c>
      <c r="F159" s="33" t="s">
        <v>59</v>
      </c>
      <c r="G159" s="33" t="s">
        <v>119</v>
      </c>
      <c r="H159" s="45">
        <v>0</v>
      </c>
    </row>
    <row r="160" spans="1:8" s="15" customFormat="1" ht="110.25">
      <c r="A160" s="18">
        <v>3</v>
      </c>
      <c r="B160" s="32">
        <v>955</v>
      </c>
      <c r="C160" s="35" t="s">
        <v>168</v>
      </c>
      <c r="D160" s="33" t="s">
        <v>120</v>
      </c>
      <c r="E160" s="33" t="s">
        <v>116</v>
      </c>
      <c r="F160" s="33" t="s">
        <v>59</v>
      </c>
      <c r="G160" s="33" t="s">
        <v>166</v>
      </c>
      <c r="H160" s="45">
        <v>0</v>
      </c>
    </row>
    <row r="161" spans="1:8" s="15" customFormat="1" ht="78.75">
      <c r="A161" s="17">
        <v>2</v>
      </c>
      <c r="B161" s="32">
        <v>955</v>
      </c>
      <c r="C161" s="35" t="s">
        <v>156</v>
      </c>
      <c r="D161" s="33" t="s">
        <v>120</v>
      </c>
      <c r="E161" s="33" t="s">
        <v>116</v>
      </c>
      <c r="F161" s="33" t="s">
        <v>155</v>
      </c>
      <c r="G161" s="33" t="s">
        <v>99</v>
      </c>
      <c r="H161" s="44">
        <f>_xlfn.SUMIFS(H162:H1127,$B162:$B1127,$B161,$D162:$D1127,$D162,$E162:$E1127,$E162,$F162:$F1127,$F162)</f>
        <v>4948264.54</v>
      </c>
    </row>
    <row r="162" spans="1:8" s="15" customFormat="1" ht="15.75">
      <c r="A162" s="18">
        <v>3</v>
      </c>
      <c r="B162" s="32">
        <v>955</v>
      </c>
      <c r="C162" s="35" t="s">
        <v>60</v>
      </c>
      <c r="D162" s="33" t="s">
        <v>120</v>
      </c>
      <c r="E162" s="33" t="s">
        <v>116</v>
      </c>
      <c r="F162" s="33" t="s">
        <v>155</v>
      </c>
      <c r="G162" s="33" t="s">
        <v>119</v>
      </c>
      <c r="H162" s="45">
        <v>4948264.54</v>
      </c>
    </row>
    <row r="163" spans="1:8" s="15" customFormat="1" ht="15.75">
      <c r="A163" s="16">
        <v>1</v>
      </c>
      <c r="B163" s="32">
        <v>955</v>
      </c>
      <c r="C163" s="35" t="s">
        <v>174</v>
      </c>
      <c r="D163" s="33" t="s">
        <v>120</v>
      </c>
      <c r="E163" s="33" t="s">
        <v>106</v>
      </c>
      <c r="F163" s="33" t="s">
        <v>8</v>
      </c>
      <c r="G163" s="33" t="s">
        <v>99</v>
      </c>
      <c r="H163" s="44">
        <f>_xlfn.SUMIFS(H164:H1130,$B164:$B1130,$B164,$D164:$D1130,$D164,$E164:$E1130,$E164)/2</f>
        <v>16521433.63</v>
      </c>
    </row>
    <row r="164" spans="1:8" s="15" customFormat="1" ht="47.25">
      <c r="A164" s="17">
        <v>2</v>
      </c>
      <c r="B164" s="32">
        <v>955</v>
      </c>
      <c r="C164" s="35" t="s">
        <v>173</v>
      </c>
      <c r="D164" s="33" t="s">
        <v>120</v>
      </c>
      <c r="E164" s="33" t="s">
        <v>106</v>
      </c>
      <c r="F164" s="33" t="s">
        <v>172</v>
      </c>
      <c r="G164" s="33" t="s">
        <v>99</v>
      </c>
      <c r="H164" s="44">
        <f>_xlfn.SUMIFS(H165:H1127,$B165:$B1127,$B164,$D165:$D1127,$D165,$E165:$E1127,$E165,$F165:$F1127,$F165)</f>
        <v>16521433.63</v>
      </c>
    </row>
    <row r="165" spans="1:8" s="15" customFormat="1" ht="15.75">
      <c r="A165" s="18">
        <v>3</v>
      </c>
      <c r="B165" s="32">
        <v>955</v>
      </c>
      <c r="C165" s="35" t="s">
        <v>60</v>
      </c>
      <c r="D165" s="33" t="s">
        <v>120</v>
      </c>
      <c r="E165" s="33" t="s">
        <v>106</v>
      </c>
      <c r="F165" s="33" t="s">
        <v>172</v>
      </c>
      <c r="G165" s="33" t="s">
        <v>119</v>
      </c>
      <c r="H165" s="45">
        <v>16521433.63</v>
      </c>
    </row>
    <row r="166" spans="1:8" s="15" customFormat="1" ht="15.75">
      <c r="A166" s="16">
        <v>1</v>
      </c>
      <c r="B166" s="32">
        <v>955</v>
      </c>
      <c r="C166" s="35" t="s">
        <v>83</v>
      </c>
      <c r="D166" s="33" t="s">
        <v>98</v>
      </c>
      <c r="E166" s="33" t="s">
        <v>120</v>
      </c>
      <c r="F166" s="33" t="s">
        <v>99</v>
      </c>
      <c r="G166" s="33" t="s">
        <v>99</v>
      </c>
      <c r="H166" s="44">
        <f>_xlfn.SUMIFS(H167:H1144,$B167:$B1144,$B167,$D167:$D1144,$D167,$E167:$E1144,$E167)/2</f>
        <v>6817817</v>
      </c>
    </row>
    <row r="167" spans="1:8" s="15" customFormat="1" ht="15.75">
      <c r="A167" s="17">
        <v>2</v>
      </c>
      <c r="B167" s="32">
        <v>955</v>
      </c>
      <c r="C167" s="35" t="s">
        <v>146</v>
      </c>
      <c r="D167" s="33" t="s">
        <v>98</v>
      </c>
      <c r="E167" s="33" t="s">
        <v>120</v>
      </c>
      <c r="F167" s="33" t="s">
        <v>84</v>
      </c>
      <c r="G167" s="33"/>
      <c r="H167" s="44">
        <f>_xlfn.SUMIFS(H168:H1141,$B168:$B1141,$B167,$D168:$D1141,$D168,$E168:$E1141,$E168,$F168:$F1141,$F168)</f>
        <v>1948470</v>
      </c>
    </row>
    <row r="168" spans="1:8" s="15" customFormat="1" ht="15.75">
      <c r="A168" s="18">
        <v>3</v>
      </c>
      <c r="B168" s="32">
        <v>955</v>
      </c>
      <c r="C168" s="35" t="s">
        <v>60</v>
      </c>
      <c r="D168" s="33" t="s">
        <v>98</v>
      </c>
      <c r="E168" s="33" t="s">
        <v>120</v>
      </c>
      <c r="F168" s="33" t="s">
        <v>84</v>
      </c>
      <c r="G168" s="33" t="s">
        <v>119</v>
      </c>
      <c r="H168" s="45">
        <v>1948470</v>
      </c>
    </row>
    <row r="169" spans="1:8" s="15" customFormat="1" ht="63">
      <c r="A169" s="17">
        <v>2</v>
      </c>
      <c r="B169" s="32">
        <v>955</v>
      </c>
      <c r="C169" s="35" t="s">
        <v>147</v>
      </c>
      <c r="D169" s="33" t="s">
        <v>98</v>
      </c>
      <c r="E169" s="33" t="s">
        <v>120</v>
      </c>
      <c r="F169" s="33" t="s">
        <v>85</v>
      </c>
      <c r="G169" s="33"/>
      <c r="H169" s="44">
        <f>_xlfn.SUMIFS(H170:H1143,$B170:$B1143,$B169,$D170:$D1143,$D170,$E170:$E1143,$E170,$F170:$F1143,$F170)</f>
        <v>2068888</v>
      </c>
    </row>
    <row r="170" spans="1:8" s="15" customFormat="1" ht="15.75">
      <c r="A170" s="18">
        <v>3</v>
      </c>
      <c r="B170" s="32">
        <v>955</v>
      </c>
      <c r="C170" s="35" t="s">
        <v>60</v>
      </c>
      <c r="D170" s="33" t="s">
        <v>98</v>
      </c>
      <c r="E170" s="33" t="s">
        <v>120</v>
      </c>
      <c r="F170" s="33" t="s">
        <v>85</v>
      </c>
      <c r="G170" s="33" t="s">
        <v>119</v>
      </c>
      <c r="H170" s="45">
        <v>2068888</v>
      </c>
    </row>
    <row r="171" spans="1:8" s="15" customFormat="1" ht="63">
      <c r="A171" s="17">
        <v>2</v>
      </c>
      <c r="B171" s="32">
        <v>955</v>
      </c>
      <c r="C171" s="38" t="s">
        <v>148</v>
      </c>
      <c r="D171" s="33" t="s">
        <v>98</v>
      </c>
      <c r="E171" s="33" t="s">
        <v>120</v>
      </c>
      <c r="F171" s="33" t="s">
        <v>86</v>
      </c>
      <c r="G171" s="33"/>
      <c r="H171" s="44">
        <f>_xlfn.SUMIFS(H172:H1145,$B172:$B1145,$B171,$D172:$D1145,$D172,$E172:$E1145,$E172,$F172:$F1145,$F172)</f>
        <v>2800459</v>
      </c>
    </row>
    <row r="172" spans="1:8" s="15" customFormat="1" ht="15.75">
      <c r="A172" s="18">
        <v>3</v>
      </c>
      <c r="B172" s="32">
        <v>955</v>
      </c>
      <c r="C172" s="35" t="s">
        <v>60</v>
      </c>
      <c r="D172" s="33" t="s">
        <v>98</v>
      </c>
      <c r="E172" s="33" t="s">
        <v>120</v>
      </c>
      <c r="F172" s="33" t="s">
        <v>86</v>
      </c>
      <c r="G172" s="33" t="s">
        <v>119</v>
      </c>
      <c r="H172" s="45">
        <v>2800459</v>
      </c>
    </row>
    <row r="173" spans="1:8" s="15" customFormat="1" ht="15.75">
      <c r="A173" s="16">
        <v>1</v>
      </c>
      <c r="B173" s="32">
        <v>955</v>
      </c>
      <c r="C173" s="35" t="s">
        <v>51</v>
      </c>
      <c r="D173" s="33" t="s">
        <v>109</v>
      </c>
      <c r="E173" s="33" t="s">
        <v>116</v>
      </c>
      <c r="F173" s="33"/>
      <c r="G173" s="33"/>
      <c r="H173" s="44">
        <f>_xlfn.SUMIFS(H174:H1152,$B174:$B1152,$B174,$D174:$D1152,$D174,$E174:$E1152,$E174)/2</f>
        <v>62229060.43</v>
      </c>
    </row>
    <row r="174" spans="1:8" s="15" customFormat="1" ht="47.25">
      <c r="A174" s="17">
        <v>2</v>
      </c>
      <c r="B174" s="32">
        <v>955</v>
      </c>
      <c r="C174" s="37" t="s">
        <v>125</v>
      </c>
      <c r="D174" s="33" t="s">
        <v>109</v>
      </c>
      <c r="E174" s="33" t="s">
        <v>116</v>
      </c>
      <c r="F174" s="33" t="s">
        <v>52</v>
      </c>
      <c r="G174" s="33"/>
      <c r="H174" s="44">
        <f>_xlfn.SUMIFS(H175:H1147,$B175:$B1147,$B174,$D175:$D1147,$D175,$E175:$E1147,$E175,$F175:$F1147,$F175)</f>
        <v>26345714.43</v>
      </c>
    </row>
    <row r="175" spans="1:8" s="15" customFormat="1" ht="15.75">
      <c r="A175" s="18">
        <v>3</v>
      </c>
      <c r="B175" s="32">
        <v>955</v>
      </c>
      <c r="C175" s="35" t="s">
        <v>60</v>
      </c>
      <c r="D175" s="33" t="s">
        <v>109</v>
      </c>
      <c r="E175" s="33" t="s">
        <v>116</v>
      </c>
      <c r="F175" s="33" t="s">
        <v>52</v>
      </c>
      <c r="G175" s="33" t="s">
        <v>119</v>
      </c>
      <c r="H175" s="45">
        <v>26345714.43</v>
      </c>
    </row>
    <row r="176" spans="1:8" s="15" customFormat="1" ht="63">
      <c r="A176" s="17">
        <v>2</v>
      </c>
      <c r="B176" s="32">
        <v>955</v>
      </c>
      <c r="C176" s="35" t="s">
        <v>142</v>
      </c>
      <c r="D176" s="33" t="s">
        <v>109</v>
      </c>
      <c r="E176" s="33" t="s">
        <v>116</v>
      </c>
      <c r="F176" s="33" t="s">
        <v>59</v>
      </c>
      <c r="G176" s="33"/>
      <c r="H176" s="44">
        <f>_xlfn.SUMIFS(H177:H1150,$B177:$B1150,$B176,$D177:$D1150,$D177,$E177:$E1150,$E177,$F177:$F1150,$F177)</f>
        <v>35883346</v>
      </c>
    </row>
    <row r="177" spans="1:8" s="15" customFormat="1" ht="15.75">
      <c r="A177" s="18">
        <v>3</v>
      </c>
      <c r="B177" s="32">
        <v>955</v>
      </c>
      <c r="C177" s="35" t="s">
        <v>60</v>
      </c>
      <c r="D177" s="33" t="s">
        <v>109</v>
      </c>
      <c r="E177" s="33" t="s">
        <v>116</v>
      </c>
      <c r="F177" s="33" t="s">
        <v>59</v>
      </c>
      <c r="G177" s="33" t="s">
        <v>119</v>
      </c>
      <c r="H177" s="45">
        <v>35883346</v>
      </c>
    </row>
    <row r="178" spans="1:8" s="15" customFormat="1" ht="15.75">
      <c r="A178" s="16">
        <v>1</v>
      </c>
      <c r="B178" s="32">
        <v>955</v>
      </c>
      <c r="C178" s="35" t="s">
        <v>88</v>
      </c>
      <c r="D178" s="33" t="s">
        <v>109</v>
      </c>
      <c r="E178" s="33" t="s">
        <v>106</v>
      </c>
      <c r="F178" s="33"/>
      <c r="G178" s="33"/>
      <c r="H178" s="44">
        <f>_xlfn.SUMIFS(H179:H1158,$B179:$B1158,$B179,$D179:$D1158,$D179,$E179:$E1158,$E179)/2</f>
        <v>5212000</v>
      </c>
    </row>
    <row r="179" spans="1:8" s="15" customFormat="1" ht="47.25">
      <c r="A179" s="17">
        <v>2</v>
      </c>
      <c r="B179" s="32">
        <v>955</v>
      </c>
      <c r="C179" s="35" t="s">
        <v>164</v>
      </c>
      <c r="D179" s="33" t="s">
        <v>109</v>
      </c>
      <c r="E179" s="33" t="s">
        <v>106</v>
      </c>
      <c r="F179" s="33" t="s">
        <v>163</v>
      </c>
      <c r="G179" s="33"/>
      <c r="H179" s="44">
        <f>_xlfn.SUMIFS(H180:H1155,$B180:$B1155,$B179,$D180:$D1155,$D180,$E180:$E1155,$E180,$F180:$F1155,$F180)</f>
        <v>5212000</v>
      </c>
    </row>
    <row r="180" spans="1:8" s="15" customFormat="1" ht="15.75">
      <c r="A180" s="18">
        <v>3</v>
      </c>
      <c r="B180" s="32">
        <v>955</v>
      </c>
      <c r="C180" s="35" t="s">
        <v>60</v>
      </c>
      <c r="D180" s="33" t="s">
        <v>109</v>
      </c>
      <c r="E180" s="33" t="s">
        <v>106</v>
      </c>
      <c r="F180" s="33" t="s">
        <v>163</v>
      </c>
      <c r="G180" s="33" t="s">
        <v>119</v>
      </c>
      <c r="H180" s="45">
        <v>5212000</v>
      </c>
    </row>
    <row r="181" spans="1:8" s="15" customFormat="1" ht="15.75">
      <c r="A181" s="16">
        <v>1</v>
      </c>
      <c r="B181" s="32">
        <v>955</v>
      </c>
      <c r="C181" s="35" t="s">
        <v>27</v>
      </c>
      <c r="D181" s="33" t="s">
        <v>109</v>
      </c>
      <c r="E181" s="33" t="s">
        <v>109</v>
      </c>
      <c r="F181" s="33"/>
      <c r="G181" s="33"/>
      <c r="H181" s="44">
        <f>_xlfn.SUMIFS(H182:H1161,$B182:$B1161,$B182,$D182:$D1161,$D182,$E182:$E1161,$E182)/2</f>
        <v>6455367</v>
      </c>
    </row>
    <row r="182" spans="1:8" s="15" customFormat="1" ht="31.5">
      <c r="A182" s="17">
        <v>2</v>
      </c>
      <c r="B182" s="32">
        <v>955</v>
      </c>
      <c r="C182" s="35" t="s">
        <v>189</v>
      </c>
      <c r="D182" s="33" t="s">
        <v>109</v>
      </c>
      <c r="E182" s="33" t="s">
        <v>109</v>
      </c>
      <c r="F182" s="33" t="s">
        <v>28</v>
      </c>
      <c r="G182" s="33"/>
      <c r="H182" s="44">
        <f>_xlfn.SUMIFS(H183:H1158,$B183:$B1158,$B182,$D183:$D1158,$D183,$E183:$E1158,$E183,$F183:$F1158,$F183)</f>
        <v>3459435</v>
      </c>
    </row>
    <row r="183" spans="1:8" s="15" customFormat="1" ht="15.75">
      <c r="A183" s="18">
        <v>3</v>
      </c>
      <c r="B183" s="32">
        <v>955</v>
      </c>
      <c r="C183" s="35" t="s">
        <v>60</v>
      </c>
      <c r="D183" s="33" t="s">
        <v>109</v>
      </c>
      <c r="E183" s="33" t="s">
        <v>109</v>
      </c>
      <c r="F183" s="33" t="s">
        <v>28</v>
      </c>
      <c r="G183" s="33" t="s">
        <v>119</v>
      </c>
      <c r="H183" s="45">
        <v>3459435</v>
      </c>
    </row>
    <row r="184" spans="1:8" s="15" customFormat="1" ht="47.25">
      <c r="A184" s="17">
        <v>2</v>
      </c>
      <c r="B184" s="32">
        <v>955</v>
      </c>
      <c r="C184" s="38" t="s">
        <v>149</v>
      </c>
      <c r="D184" s="33" t="s">
        <v>109</v>
      </c>
      <c r="E184" s="33" t="s">
        <v>109</v>
      </c>
      <c r="F184" s="33" t="s">
        <v>89</v>
      </c>
      <c r="G184" s="33"/>
      <c r="H184" s="44">
        <f>_xlfn.SUMIFS(H185:H1160,$B185:$B1160,$B184,$D185:$D1160,$D185,$E185:$E1160,$E185,$F185:$F1160,$F185)</f>
        <v>2503805</v>
      </c>
    </row>
    <row r="185" spans="1:8" s="15" customFormat="1" ht="15.75">
      <c r="A185" s="18">
        <v>3</v>
      </c>
      <c r="B185" s="32">
        <v>955</v>
      </c>
      <c r="C185" s="35" t="s">
        <v>60</v>
      </c>
      <c r="D185" s="33" t="s">
        <v>109</v>
      </c>
      <c r="E185" s="33" t="s">
        <v>109</v>
      </c>
      <c r="F185" s="33" t="s">
        <v>89</v>
      </c>
      <c r="G185" s="33" t="s">
        <v>119</v>
      </c>
      <c r="H185" s="45">
        <v>2503805</v>
      </c>
    </row>
    <row r="186" spans="1:8" s="15" customFormat="1" ht="31.5">
      <c r="A186" s="17">
        <v>2</v>
      </c>
      <c r="B186" s="32">
        <v>955</v>
      </c>
      <c r="C186" s="35" t="s">
        <v>87</v>
      </c>
      <c r="D186" s="33" t="s">
        <v>109</v>
      </c>
      <c r="E186" s="33" t="s">
        <v>109</v>
      </c>
      <c r="F186" s="33" t="s">
        <v>165</v>
      </c>
      <c r="G186" s="33"/>
      <c r="H186" s="44">
        <f>_xlfn.SUMIFS(H187:H1162,$B187:$B1162,$B186,$D187:$D1162,$D187,$E187:$E1162,$E187,$F187:$F1162,$F187)</f>
        <v>492127</v>
      </c>
    </row>
    <row r="187" spans="1:8" s="15" customFormat="1" ht="31.5">
      <c r="A187" s="18">
        <v>3</v>
      </c>
      <c r="B187" s="32">
        <v>955</v>
      </c>
      <c r="C187" s="35" t="s">
        <v>13</v>
      </c>
      <c r="D187" s="33" t="s">
        <v>109</v>
      </c>
      <c r="E187" s="33" t="s">
        <v>109</v>
      </c>
      <c r="F187" s="33" t="s">
        <v>165</v>
      </c>
      <c r="G187" s="33" t="s">
        <v>101</v>
      </c>
      <c r="H187" s="45">
        <v>492127</v>
      </c>
    </row>
    <row r="188" spans="1:8" s="15" customFormat="1" ht="15.75">
      <c r="A188" s="16">
        <v>1</v>
      </c>
      <c r="B188" s="32">
        <v>955</v>
      </c>
      <c r="C188" s="35" t="s">
        <v>30</v>
      </c>
      <c r="D188" s="33" t="s">
        <v>111</v>
      </c>
      <c r="E188" s="33" t="s">
        <v>97</v>
      </c>
      <c r="F188" s="33"/>
      <c r="G188" s="33"/>
      <c r="H188" s="44">
        <f>_xlfn.SUMIFS(H189:H1173,$B189:$B1173,$B189,$D189:$D1173,$D189,$E189:$E1173,$E189)/2</f>
        <v>9787887.65</v>
      </c>
    </row>
    <row r="189" spans="1:8" s="15" customFormat="1" ht="31.5">
      <c r="A189" s="17">
        <v>2</v>
      </c>
      <c r="B189" s="32">
        <v>955</v>
      </c>
      <c r="C189" s="35" t="s">
        <v>139</v>
      </c>
      <c r="D189" s="33" t="s">
        <v>111</v>
      </c>
      <c r="E189" s="33" t="s">
        <v>97</v>
      </c>
      <c r="F189" s="33" t="s">
        <v>31</v>
      </c>
      <c r="G189" s="33"/>
      <c r="H189" s="44">
        <f>_xlfn.SUMIFS(H190:H1170,$B190:$B1170,$B189,$D190:$D1170,$D190,$E190:$E1170,$E190,$F190:$F1170,$F190)</f>
        <v>5278395.65</v>
      </c>
    </row>
    <row r="190" spans="1:8" s="15" customFormat="1" ht="15.75">
      <c r="A190" s="18">
        <v>3</v>
      </c>
      <c r="B190" s="32">
        <v>955</v>
      </c>
      <c r="C190" s="35" t="s">
        <v>60</v>
      </c>
      <c r="D190" s="33" t="s">
        <v>111</v>
      </c>
      <c r="E190" s="33" t="s">
        <v>97</v>
      </c>
      <c r="F190" s="33" t="s">
        <v>31</v>
      </c>
      <c r="G190" s="33" t="s">
        <v>119</v>
      </c>
      <c r="H190" s="45">
        <v>5278395.65</v>
      </c>
    </row>
    <row r="191" spans="1:8" s="15" customFormat="1" ht="63">
      <c r="A191" s="17">
        <v>2</v>
      </c>
      <c r="B191" s="32">
        <v>955</v>
      </c>
      <c r="C191" s="35" t="s">
        <v>142</v>
      </c>
      <c r="D191" s="33" t="s">
        <v>111</v>
      </c>
      <c r="E191" s="33" t="s">
        <v>97</v>
      </c>
      <c r="F191" s="33" t="s">
        <v>59</v>
      </c>
      <c r="G191" s="33" t="s">
        <v>99</v>
      </c>
      <c r="H191" s="44">
        <f>_xlfn.SUMIFS(H192:H1147,$B192:$B1147,$B191,$D192:$D1147,$D192,$E192:$E1147,$E192,$F192:$F1147,$F192)</f>
        <v>4509492</v>
      </c>
    </row>
    <row r="192" spans="1:8" s="15" customFormat="1" ht="15.75">
      <c r="A192" s="18">
        <v>3</v>
      </c>
      <c r="B192" s="32">
        <v>955</v>
      </c>
      <c r="C192" s="35" t="s">
        <v>60</v>
      </c>
      <c r="D192" s="33" t="s">
        <v>111</v>
      </c>
      <c r="E192" s="33" t="s">
        <v>97</v>
      </c>
      <c r="F192" s="33" t="s">
        <v>59</v>
      </c>
      <c r="G192" s="33" t="s">
        <v>119</v>
      </c>
      <c r="H192" s="45">
        <v>4509492</v>
      </c>
    </row>
    <row r="193" spans="1:8" s="15" customFormat="1" ht="15.75">
      <c r="A193" s="16">
        <v>1</v>
      </c>
      <c r="B193" s="32">
        <v>955</v>
      </c>
      <c r="C193" s="35" t="s">
        <v>180</v>
      </c>
      <c r="D193" s="33" t="s">
        <v>117</v>
      </c>
      <c r="E193" s="33" t="s">
        <v>116</v>
      </c>
      <c r="F193" s="33"/>
      <c r="G193" s="33"/>
      <c r="H193" s="44">
        <f>_xlfn.SUMIFS(H194:H1175,$B194:$B1175,$B194,$D194:$D1175,$D194,$E194:$E1175,$E194)/2</f>
        <v>522963.43000000005</v>
      </c>
    </row>
    <row r="194" spans="1:8" s="15" customFormat="1" ht="47.25">
      <c r="A194" s="17">
        <v>2</v>
      </c>
      <c r="B194" s="32">
        <v>955</v>
      </c>
      <c r="C194" s="35" t="s">
        <v>81</v>
      </c>
      <c r="D194" s="33" t="s">
        <v>117</v>
      </c>
      <c r="E194" s="33" t="s">
        <v>116</v>
      </c>
      <c r="F194" s="33" t="s">
        <v>82</v>
      </c>
      <c r="G194" s="33"/>
      <c r="H194" s="44">
        <f>_xlfn.SUMIFS(H195:H1172,$B195:$B1172,$B194,$D195:$D1172,$D195,$E195:$E1172,$E195,$F195:$F1172,$F195)</f>
        <v>522963.43000000005</v>
      </c>
    </row>
    <row r="195" spans="1:8" s="15" customFormat="1" ht="110.25">
      <c r="A195" s="18">
        <v>3</v>
      </c>
      <c r="B195" s="32">
        <v>955</v>
      </c>
      <c r="C195" s="34" t="s">
        <v>168</v>
      </c>
      <c r="D195" s="33" t="s">
        <v>117</v>
      </c>
      <c r="E195" s="33" t="s">
        <v>116</v>
      </c>
      <c r="F195" s="33" t="s">
        <v>82</v>
      </c>
      <c r="G195" s="33" t="s">
        <v>166</v>
      </c>
      <c r="H195" s="45">
        <v>248521.91</v>
      </c>
    </row>
    <row r="196" spans="1:8" s="15" customFormat="1" ht="15.75">
      <c r="A196" s="18">
        <v>3</v>
      </c>
      <c r="B196" s="32">
        <v>955</v>
      </c>
      <c r="C196" s="35" t="s">
        <v>60</v>
      </c>
      <c r="D196" s="33" t="s">
        <v>117</v>
      </c>
      <c r="E196" s="33" t="s">
        <v>116</v>
      </c>
      <c r="F196" s="33" t="s">
        <v>82</v>
      </c>
      <c r="G196" s="33" t="s">
        <v>119</v>
      </c>
      <c r="H196" s="45">
        <v>274441.52</v>
      </c>
    </row>
    <row r="197" spans="1:8" s="15" customFormat="1" ht="15.75">
      <c r="A197" s="16">
        <v>1</v>
      </c>
      <c r="B197" s="32">
        <v>955</v>
      </c>
      <c r="C197" s="35" t="s">
        <v>90</v>
      </c>
      <c r="D197" s="33" t="s">
        <v>112</v>
      </c>
      <c r="E197" s="33" t="s">
        <v>97</v>
      </c>
      <c r="F197" s="33" t="s">
        <v>8</v>
      </c>
      <c r="G197" s="33" t="s">
        <v>99</v>
      </c>
      <c r="H197" s="44">
        <f>_xlfn.SUMIFS(H198:H1172,$B198:$B1172,$B198,$D198:$D1172,$D198,$E198:$E1172,$E198)/2</f>
        <v>891025</v>
      </c>
    </row>
    <row r="198" spans="1:8" s="15" customFormat="1" ht="31.5">
      <c r="A198" s="17">
        <v>2</v>
      </c>
      <c r="B198" s="32">
        <v>955</v>
      </c>
      <c r="C198" s="40" t="s">
        <v>41</v>
      </c>
      <c r="D198" s="33" t="s">
        <v>112</v>
      </c>
      <c r="E198" s="33" t="s">
        <v>97</v>
      </c>
      <c r="F198" s="41" t="s">
        <v>169</v>
      </c>
      <c r="G198" s="33"/>
      <c r="H198" s="44">
        <f>_xlfn.SUMIFS(H199:H1169,$B199:$B1169,$B198,$D199:$D1169,$D199,$E199:$E1169,$E199,$F199:$F1169,$F199)</f>
        <v>891025</v>
      </c>
    </row>
    <row r="199" spans="1:8" s="15" customFormat="1" ht="31.5">
      <c r="A199" s="18">
        <v>3</v>
      </c>
      <c r="B199" s="32">
        <v>955</v>
      </c>
      <c r="C199" s="35" t="s">
        <v>25</v>
      </c>
      <c r="D199" s="33" t="s">
        <v>112</v>
      </c>
      <c r="E199" s="33" t="s">
        <v>97</v>
      </c>
      <c r="F199" s="33" t="s">
        <v>169</v>
      </c>
      <c r="G199" s="33" t="s">
        <v>108</v>
      </c>
      <c r="H199" s="45">
        <v>891025</v>
      </c>
    </row>
    <row r="200" spans="1:8" s="15" customFormat="1" ht="15.75">
      <c r="A200" s="16">
        <v>1</v>
      </c>
      <c r="B200" s="32">
        <v>955</v>
      </c>
      <c r="C200" s="35" t="s">
        <v>90</v>
      </c>
      <c r="D200" s="33" t="s">
        <v>112</v>
      </c>
      <c r="E200" s="33" t="s">
        <v>106</v>
      </c>
      <c r="F200" s="33" t="s">
        <v>8</v>
      </c>
      <c r="G200" s="33" t="s">
        <v>99</v>
      </c>
      <c r="H200" s="44">
        <f>_xlfn.SUMIFS(H201:H1175,$B201:$B1175,$B201,$D201:$D1175,$D201,$E201:$E1175,$E201)/2</f>
        <v>16474319.600000001</v>
      </c>
    </row>
    <row r="201" spans="1:8" s="15" customFormat="1" ht="15.75">
      <c r="A201" s="17">
        <v>2</v>
      </c>
      <c r="B201" s="32">
        <v>955</v>
      </c>
      <c r="C201" s="35" t="s">
        <v>131</v>
      </c>
      <c r="D201" s="33" t="s">
        <v>112</v>
      </c>
      <c r="E201" s="33" t="s">
        <v>106</v>
      </c>
      <c r="F201" s="33" t="s">
        <v>91</v>
      </c>
      <c r="G201" s="33"/>
      <c r="H201" s="44">
        <f>_xlfn.SUMIFS(H202:H1172,$B202:$B1172,$B201,$D202:$D1172,$D202,$E202:$E1172,$E202,$F202:$F1172,$F202)</f>
        <v>3370210.2</v>
      </c>
    </row>
    <row r="202" spans="1:8" s="15" customFormat="1" ht="31.5">
      <c r="A202" s="18">
        <v>3</v>
      </c>
      <c r="B202" s="32">
        <v>955</v>
      </c>
      <c r="C202" s="35" t="s">
        <v>25</v>
      </c>
      <c r="D202" s="33" t="s">
        <v>112</v>
      </c>
      <c r="E202" s="33" t="s">
        <v>106</v>
      </c>
      <c r="F202" s="33" t="s">
        <v>91</v>
      </c>
      <c r="G202" s="33" t="s">
        <v>108</v>
      </c>
      <c r="H202" s="45">
        <v>3370210.2</v>
      </c>
    </row>
    <row r="203" spans="1:8" s="15" customFormat="1" ht="47.25">
      <c r="A203" s="17">
        <v>2</v>
      </c>
      <c r="B203" s="32">
        <v>955</v>
      </c>
      <c r="C203" s="35" t="s">
        <v>81</v>
      </c>
      <c r="D203" s="33" t="s">
        <v>112</v>
      </c>
      <c r="E203" s="33" t="s">
        <v>106</v>
      </c>
      <c r="F203" s="33" t="s">
        <v>82</v>
      </c>
      <c r="G203" s="33"/>
      <c r="H203" s="44">
        <f>_xlfn.SUMIFS(H204:H1174,$B204:$B1174,$B203,$D204:$D1174,$D204,$E204:$E1174,$E204,$F204:$F1174,$F204)</f>
        <v>10536208.4</v>
      </c>
    </row>
    <row r="204" spans="1:8" s="15" customFormat="1" ht="31.5">
      <c r="A204" s="18">
        <v>3</v>
      </c>
      <c r="B204" s="32">
        <v>955</v>
      </c>
      <c r="C204" s="35" t="s">
        <v>92</v>
      </c>
      <c r="D204" s="33" t="s">
        <v>112</v>
      </c>
      <c r="E204" s="33" t="s">
        <v>106</v>
      </c>
      <c r="F204" s="33" t="s">
        <v>82</v>
      </c>
      <c r="G204" s="33" t="s">
        <v>123</v>
      </c>
      <c r="H204" s="45">
        <v>10536208.4</v>
      </c>
    </row>
    <row r="205" spans="1:8" s="15" customFormat="1" ht="47.25">
      <c r="A205" s="17">
        <v>2</v>
      </c>
      <c r="B205" s="32">
        <v>955</v>
      </c>
      <c r="C205" s="35" t="s">
        <v>183</v>
      </c>
      <c r="D205" s="33" t="s">
        <v>112</v>
      </c>
      <c r="E205" s="33" t="s">
        <v>106</v>
      </c>
      <c r="F205" s="33" t="s">
        <v>182</v>
      </c>
      <c r="G205" s="33"/>
      <c r="H205" s="44">
        <f>_xlfn.SUMIFS(H206:H1177,$B206:$B1177,$B205,$D206:$D1177,$D206,$E206:$E1177,$E206,$F206:$F1177,$F206)</f>
        <v>2567901</v>
      </c>
    </row>
    <row r="206" spans="1:8" s="15" customFormat="1" ht="31.5">
      <c r="A206" s="18">
        <v>3</v>
      </c>
      <c r="B206" s="32">
        <v>955</v>
      </c>
      <c r="C206" s="35" t="s">
        <v>92</v>
      </c>
      <c r="D206" s="33" t="s">
        <v>112</v>
      </c>
      <c r="E206" s="33" t="s">
        <v>106</v>
      </c>
      <c r="F206" s="33" t="s">
        <v>182</v>
      </c>
      <c r="G206" s="33" t="s">
        <v>123</v>
      </c>
      <c r="H206" s="45">
        <v>1847901</v>
      </c>
    </row>
    <row r="207" spans="1:8" s="15" customFormat="1" ht="15.75">
      <c r="A207" s="18">
        <v>3</v>
      </c>
      <c r="B207" s="32">
        <v>955</v>
      </c>
      <c r="C207" s="35" t="s">
        <v>60</v>
      </c>
      <c r="D207" s="33" t="s">
        <v>112</v>
      </c>
      <c r="E207" s="33" t="s">
        <v>106</v>
      </c>
      <c r="F207" s="33" t="s">
        <v>182</v>
      </c>
      <c r="G207" s="33" t="s">
        <v>119</v>
      </c>
      <c r="H207" s="45">
        <v>720000</v>
      </c>
    </row>
    <row r="208" spans="1:8" s="15" customFormat="1" ht="15.75">
      <c r="A208" s="16">
        <v>1</v>
      </c>
      <c r="B208" s="32">
        <v>955</v>
      </c>
      <c r="C208" s="35" t="s">
        <v>40</v>
      </c>
      <c r="D208" s="33" t="s">
        <v>112</v>
      </c>
      <c r="E208" s="33" t="s">
        <v>114</v>
      </c>
      <c r="F208" s="33"/>
      <c r="G208" s="33"/>
      <c r="H208" s="44">
        <f>_xlfn.SUMIFS(H209:H1187,$B209:$B1187,$B209,$D209:$D1187,$D209,$E209:$E1187,$E209)/2</f>
        <v>8314383</v>
      </c>
    </row>
    <row r="209" spans="1:8" s="15" customFormat="1" ht="78.75">
      <c r="A209" s="17">
        <v>2</v>
      </c>
      <c r="B209" s="32">
        <v>955</v>
      </c>
      <c r="C209" s="35" t="s">
        <v>184</v>
      </c>
      <c r="D209" s="33" t="s">
        <v>112</v>
      </c>
      <c r="E209" s="33" t="s">
        <v>114</v>
      </c>
      <c r="F209" s="33" t="s">
        <v>181</v>
      </c>
      <c r="G209" s="33"/>
      <c r="H209" s="44">
        <f>_xlfn.SUMIFS(H210:H1184,$B210:$B1184,$B209,$D210:$D1184,$D210,$E210:$E1184,$E210,$F210:$F1184,$F210)</f>
        <v>8314383</v>
      </c>
    </row>
    <row r="210" spans="1:8" s="15" customFormat="1" ht="15.75">
      <c r="A210" s="18">
        <v>3</v>
      </c>
      <c r="B210" s="32">
        <v>955</v>
      </c>
      <c r="C210" s="35" t="s">
        <v>175</v>
      </c>
      <c r="D210" s="33" t="s">
        <v>112</v>
      </c>
      <c r="E210" s="33" t="s">
        <v>114</v>
      </c>
      <c r="F210" s="33" t="s">
        <v>181</v>
      </c>
      <c r="G210" s="33" t="s">
        <v>176</v>
      </c>
      <c r="H210" s="45">
        <v>8314383</v>
      </c>
    </row>
    <row r="211" spans="1:8" s="15" customFormat="1" ht="15.75">
      <c r="A211" s="16">
        <v>1</v>
      </c>
      <c r="B211" s="32">
        <v>955</v>
      </c>
      <c r="C211" s="35" t="s">
        <v>33</v>
      </c>
      <c r="D211" s="33" t="s">
        <v>112</v>
      </c>
      <c r="E211" s="33" t="s">
        <v>98</v>
      </c>
      <c r="F211" s="33"/>
      <c r="G211" s="33"/>
      <c r="H211" s="44">
        <f>_xlfn.SUMIFS(H212:H1190,$B212:$B1190,$B212,$D212:$D1190,$D212,$E212:$E1190,$E212)/2</f>
        <v>1255725.7</v>
      </c>
    </row>
    <row r="212" spans="1:8" s="15" customFormat="1" ht="63">
      <c r="A212" s="17">
        <v>2</v>
      </c>
      <c r="B212" s="32">
        <v>955</v>
      </c>
      <c r="C212" s="35" t="s">
        <v>130</v>
      </c>
      <c r="D212" s="33" t="s">
        <v>112</v>
      </c>
      <c r="E212" s="33" t="s">
        <v>98</v>
      </c>
      <c r="F212" s="33" t="s">
        <v>34</v>
      </c>
      <c r="G212" s="33"/>
      <c r="H212" s="44">
        <f>_xlfn.SUMIFS(H213:H1187,$B213:$B1187,$B212,$D213:$D1187,$D213,$E213:$E1187,$E213,$F213:$F1187,$F213)</f>
        <v>970786.34</v>
      </c>
    </row>
    <row r="213" spans="1:8" s="15" customFormat="1" ht="15.75">
      <c r="A213" s="18">
        <v>3</v>
      </c>
      <c r="B213" s="32">
        <v>955</v>
      </c>
      <c r="C213" s="35" t="s">
        <v>60</v>
      </c>
      <c r="D213" s="33" t="s">
        <v>112</v>
      </c>
      <c r="E213" s="33" t="s">
        <v>98</v>
      </c>
      <c r="F213" s="33" t="s">
        <v>34</v>
      </c>
      <c r="G213" s="33" t="s">
        <v>119</v>
      </c>
      <c r="H213" s="45">
        <v>970786.34</v>
      </c>
    </row>
    <row r="214" spans="1:8" s="15" customFormat="1" ht="47.25">
      <c r="A214" s="17">
        <v>2</v>
      </c>
      <c r="B214" s="32">
        <v>955</v>
      </c>
      <c r="C214" s="35" t="s">
        <v>170</v>
      </c>
      <c r="D214" s="33" t="s">
        <v>112</v>
      </c>
      <c r="E214" s="33" t="s">
        <v>98</v>
      </c>
      <c r="F214" s="33" t="s">
        <v>43</v>
      </c>
      <c r="G214" s="33"/>
      <c r="H214" s="44">
        <f>_xlfn.SUMIFS(H215:H1190,$B215:$B1190,$B214,$D215:$D1190,$D215,$E215:$E1190,$E215,$F215:$F1190,$F215)</f>
        <v>284939.36</v>
      </c>
    </row>
    <row r="215" spans="1:8" s="15" customFormat="1" ht="31.5">
      <c r="A215" s="18">
        <v>3</v>
      </c>
      <c r="B215" s="32">
        <v>955</v>
      </c>
      <c r="C215" s="35" t="s">
        <v>12</v>
      </c>
      <c r="D215" s="33" t="s">
        <v>112</v>
      </c>
      <c r="E215" s="33" t="s">
        <v>98</v>
      </c>
      <c r="F215" s="33" t="s">
        <v>43</v>
      </c>
      <c r="G215" s="33" t="s">
        <v>100</v>
      </c>
      <c r="H215" s="45">
        <v>284939.36</v>
      </c>
    </row>
    <row r="216" spans="1:8" s="15" customFormat="1" ht="31.5">
      <c r="A216" s="18">
        <v>3</v>
      </c>
      <c r="B216" s="32">
        <v>955</v>
      </c>
      <c r="C216" s="35" t="s">
        <v>13</v>
      </c>
      <c r="D216" s="33" t="s">
        <v>112</v>
      </c>
      <c r="E216" s="33" t="s">
        <v>98</v>
      </c>
      <c r="F216" s="33" t="s">
        <v>43</v>
      </c>
      <c r="G216" s="33" t="s">
        <v>101</v>
      </c>
      <c r="H216" s="45">
        <v>0</v>
      </c>
    </row>
    <row r="217" spans="1:8" s="15" customFormat="1" ht="15.75">
      <c r="A217" s="16">
        <v>1</v>
      </c>
      <c r="B217" s="32">
        <v>955</v>
      </c>
      <c r="C217" s="35" t="s">
        <v>37</v>
      </c>
      <c r="D217" s="33" t="s">
        <v>113</v>
      </c>
      <c r="E217" s="33" t="s">
        <v>97</v>
      </c>
      <c r="F217" s="33" t="s">
        <v>8</v>
      </c>
      <c r="G217" s="33" t="s">
        <v>99</v>
      </c>
      <c r="H217" s="44">
        <f>_xlfn.SUMIFS(H218:H1197,$B218:$B1197,$B218,$D218:$D1197,$D218,$E218:$E1197,$E218)/2</f>
        <v>4901869.96</v>
      </c>
    </row>
    <row r="218" spans="1:8" s="15" customFormat="1" ht="31.5">
      <c r="A218" s="17">
        <v>2</v>
      </c>
      <c r="B218" s="32">
        <v>955</v>
      </c>
      <c r="C218" s="35" t="s">
        <v>141</v>
      </c>
      <c r="D218" s="33" t="s">
        <v>113</v>
      </c>
      <c r="E218" s="33" t="s">
        <v>97</v>
      </c>
      <c r="F218" s="33" t="s">
        <v>38</v>
      </c>
      <c r="G218" s="33"/>
      <c r="H218" s="44">
        <f>_xlfn.SUMIFS(H219:H1194,$B219:$B1194,$B218,$D219:$D1194,$D219,$E219:$E1194,$E219,$F219:$F1194,$F219)</f>
        <v>3007000.96</v>
      </c>
    </row>
    <row r="219" spans="1:8" s="15" customFormat="1" ht="110.25">
      <c r="A219" s="18">
        <v>3</v>
      </c>
      <c r="B219" s="32">
        <v>955</v>
      </c>
      <c r="C219" s="34" t="s">
        <v>168</v>
      </c>
      <c r="D219" s="33" t="s">
        <v>113</v>
      </c>
      <c r="E219" s="33" t="s">
        <v>97</v>
      </c>
      <c r="F219" s="33" t="s">
        <v>38</v>
      </c>
      <c r="G219" s="33" t="s">
        <v>166</v>
      </c>
      <c r="H219" s="45">
        <v>1864892.95</v>
      </c>
    </row>
    <row r="220" spans="1:8" s="15" customFormat="1" ht="15.75">
      <c r="A220" s="18">
        <v>3</v>
      </c>
      <c r="B220" s="32">
        <v>955</v>
      </c>
      <c r="C220" s="35" t="s">
        <v>60</v>
      </c>
      <c r="D220" s="33" t="s">
        <v>113</v>
      </c>
      <c r="E220" s="33" t="s">
        <v>97</v>
      </c>
      <c r="F220" s="33" t="s">
        <v>38</v>
      </c>
      <c r="G220" s="33" t="s">
        <v>119</v>
      </c>
      <c r="H220" s="45">
        <v>1142108.01</v>
      </c>
    </row>
    <row r="221" spans="1:8" s="15" customFormat="1" ht="63">
      <c r="A221" s="17">
        <v>2</v>
      </c>
      <c r="B221" s="32">
        <v>955</v>
      </c>
      <c r="C221" s="35" t="s">
        <v>142</v>
      </c>
      <c r="D221" s="33" t="s">
        <v>113</v>
      </c>
      <c r="E221" s="33" t="s">
        <v>97</v>
      </c>
      <c r="F221" s="33" t="s">
        <v>59</v>
      </c>
      <c r="G221" s="33"/>
      <c r="H221" s="44">
        <f>_xlfn.SUMIFS(H222:H1197,$B222:$B1197,$B221,$D222:$D1197,$D222,$E222:$E1197,$E222,$F222:$F1197,$F222)</f>
        <v>1894869</v>
      </c>
    </row>
    <row r="222" spans="1:8" s="15" customFormat="1" ht="15.75">
      <c r="A222" s="18">
        <v>3</v>
      </c>
      <c r="B222" s="32">
        <v>955</v>
      </c>
      <c r="C222" s="35" t="s">
        <v>60</v>
      </c>
      <c r="D222" s="33" t="s">
        <v>113</v>
      </c>
      <c r="E222" s="33" t="s">
        <v>97</v>
      </c>
      <c r="F222" s="33" t="s">
        <v>59</v>
      </c>
      <c r="G222" s="33" t="s">
        <v>119</v>
      </c>
      <c r="H222" s="45">
        <v>1894869</v>
      </c>
    </row>
    <row r="223" spans="1:8" s="15" customFormat="1" ht="15.75">
      <c r="A223" s="16">
        <v>1</v>
      </c>
      <c r="B223" s="32">
        <v>955</v>
      </c>
      <c r="C223" s="35" t="s">
        <v>93</v>
      </c>
      <c r="D223" s="33" t="s">
        <v>115</v>
      </c>
      <c r="E223" s="33" t="s">
        <v>116</v>
      </c>
      <c r="F223" s="33" t="s">
        <v>8</v>
      </c>
      <c r="G223" s="33" t="s">
        <v>99</v>
      </c>
      <c r="H223" s="44">
        <f>_xlfn.SUMIFS(H224:H1203,$B224:$B1203,$B224,$D224:$D1203,$D224,$E224:$E1203,$E224)/2</f>
        <v>4448335</v>
      </c>
    </row>
    <row r="224" spans="1:8" s="15" customFormat="1" ht="47.25">
      <c r="A224" s="17">
        <v>2</v>
      </c>
      <c r="B224" s="32">
        <v>955</v>
      </c>
      <c r="C224" s="38" t="s">
        <v>150</v>
      </c>
      <c r="D224" s="33" t="s">
        <v>115</v>
      </c>
      <c r="E224" s="33" t="s">
        <v>116</v>
      </c>
      <c r="F224" s="33" t="s">
        <v>94</v>
      </c>
      <c r="G224" s="33"/>
      <c r="H224" s="44">
        <f>_xlfn.SUMIFS(H225:H1200,$B225:$B1200,$B224,$D225:$D1200,$D225,$E225:$E1200,$E225,$F225:$F1200,$F225)</f>
        <v>2858779</v>
      </c>
    </row>
    <row r="225" spans="1:8" s="15" customFormat="1" ht="15.75">
      <c r="A225" s="18">
        <v>3</v>
      </c>
      <c r="B225" s="32">
        <v>955</v>
      </c>
      <c r="C225" s="35" t="s">
        <v>60</v>
      </c>
      <c r="D225" s="33" t="s">
        <v>115</v>
      </c>
      <c r="E225" s="33" t="s">
        <v>116</v>
      </c>
      <c r="F225" s="33" t="s">
        <v>94</v>
      </c>
      <c r="G225" s="33" t="s">
        <v>119</v>
      </c>
      <c r="H225" s="45">
        <v>2858779</v>
      </c>
    </row>
    <row r="226" spans="1:8" s="15" customFormat="1" ht="94.5">
      <c r="A226" s="17">
        <v>2</v>
      </c>
      <c r="B226" s="32">
        <v>955</v>
      </c>
      <c r="C226" s="38" t="s">
        <v>151</v>
      </c>
      <c r="D226" s="33" t="s">
        <v>115</v>
      </c>
      <c r="E226" s="33" t="s">
        <v>116</v>
      </c>
      <c r="F226" s="33" t="s">
        <v>95</v>
      </c>
      <c r="G226" s="33" t="s">
        <v>99</v>
      </c>
      <c r="H226" s="44">
        <f>_xlfn.SUMIFS(H227:H1202,$B227:$B1202,$B226,$D227:$D1202,$D227,$E227:$E1202,$E227,$F227:$F1202,$F227)</f>
        <v>1589556</v>
      </c>
    </row>
    <row r="227" spans="1:8" s="15" customFormat="1" ht="15.75">
      <c r="A227" s="18">
        <v>3</v>
      </c>
      <c r="B227" s="32">
        <v>955</v>
      </c>
      <c r="C227" s="35" t="s">
        <v>60</v>
      </c>
      <c r="D227" s="33" t="s">
        <v>115</v>
      </c>
      <c r="E227" s="33" t="s">
        <v>116</v>
      </c>
      <c r="F227" s="33" t="s">
        <v>95</v>
      </c>
      <c r="G227" s="33" t="s">
        <v>119</v>
      </c>
      <c r="H227" s="45">
        <v>1589556</v>
      </c>
    </row>
    <row r="228" spans="1:8" s="15" customFormat="1" ht="15.75">
      <c r="A228" s="19"/>
      <c r="B228" s="31"/>
      <c r="C228" s="31" t="s">
        <v>96</v>
      </c>
      <c r="D228" s="36"/>
      <c r="E228" s="36"/>
      <c r="F228" s="36" t="s">
        <v>8</v>
      </c>
      <c r="G228" s="36"/>
      <c r="H228" s="43">
        <f>SUMIF($A9:$A228,$A9,H9:H228)</f>
        <v>345561950.9700001</v>
      </c>
    </row>
    <row r="232" ht="15">
      <c r="H232" s="20"/>
    </row>
  </sheetData>
  <sheetProtection/>
  <autoFilter ref="A5:G228"/>
  <mergeCells count="9">
    <mergeCell ref="H5:H8"/>
    <mergeCell ref="F1:H1"/>
    <mergeCell ref="C3:H3"/>
    <mergeCell ref="B5:B8"/>
    <mergeCell ref="C5:C8"/>
    <mergeCell ref="D5:D8"/>
    <mergeCell ref="E5:E8"/>
    <mergeCell ref="F5:F8"/>
    <mergeCell ref="G5:G8"/>
  </mergeCells>
  <printOptions/>
  <pageMargins left="0.11811023622047245" right="0.11811023622047245" top="0.31496062992125984" bottom="0.31496062992125984" header="0" footer="0"/>
  <pageSetup fitToHeight="0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17"/>
  <sheetViews>
    <sheetView zoomScale="115" zoomScaleNormal="115" zoomScalePageLayoutView="0" workbookViewId="0" topLeftCell="A1">
      <selection activeCell="H3" sqref="H3"/>
    </sheetView>
  </sheetViews>
  <sheetFormatPr defaultColWidth="9.140625" defaultRowHeight="15"/>
  <cols>
    <col min="1" max="1" width="9.140625" style="5" customWidth="1"/>
    <col min="2" max="2" width="24.8515625" style="5" customWidth="1"/>
    <col min="3" max="3" width="9.421875" style="5" customWidth="1"/>
    <col min="4" max="4" width="19.57421875" style="5" customWidth="1"/>
    <col min="5" max="5" width="20.00390625" style="5" customWidth="1"/>
    <col min="6" max="6" width="17.28125" style="5" customWidth="1"/>
    <col min="7" max="7" width="18.28125" style="5" customWidth="1"/>
    <col min="8" max="16384" width="9.140625" style="5" customWidth="1"/>
  </cols>
  <sheetData>
    <row r="3" spans="2:7" ht="15" customHeight="1">
      <c r="B3" s="50" t="s">
        <v>137</v>
      </c>
      <c r="C3" s="50" t="s">
        <v>135</v>
      </c>
      <c r="D3" s="53" t="s">
        <v>127</v>
      </c>
      <c r="E3" s="53"/>
      <c r="F3" s="53" t="s">
        <v>128</v>
      </c>
      <c r="G3" s="53"/>
    </row>
    <row r="4" spans="2:7" ht="15">
      <c r="B4" s="51"/>
      <c r="C4" s="51"/>
      <c r="D4" s="53"/>
      <c r="E4" s="53"/>
      <c r="F4" s="53"/>
      <c r="G4" s="53"/>
    </row>
    <row r="5" spans="2:7" ht="0.75" customHeight="1">
      <c r="B5" s="51"/>
      <c r="C5" s="51"/>
      <c r="D5" s="53"/>
      <c r="E5" s="53"/>
      <c r="F5" s="53"/>
      <c r="G5" s="53"/>
    </row>
    <row r="6" spans="2:7" ht="15" customHeight="1" hidden="1">
      <c r="B6" s="51"/>
      <c r="C6" s="51"/>
      <c r="D6" s="53"/>
      <c r="E6" s="53"/>
      <c r="F6" s="53"/>
      <c r="G6" s="53"/>
    </row>
    <row r="7" spans="2:7" ht="15">
      <c r="B7" s="51"/>
      <c r="C7" s="51"/>
      <c r="D7" s="53" t="s">
        <v>6</v>
      </c>
      <c r="E7" s="53" t="s">
        <v>126</v>
      </c>
      <c r="F7" s="53" t="s">
        <v>6</v>
      </c>
      <c r="G7" s="53" t="s">
        <v>126</v>
      </c>
    </row>
    <row r="8" spans="2:7" ht="15">
      <c r="B8" s="51"/>
      <c r="C8" s="51"/>
      <c r="D8" s="53"/>
      <c r="E8" s="53"/>
      <c r="F8" s="53"/>
      <c r="G8" s="53"/>
    </row>
    <row r="9" spans="2:7" ht="15">
      <c r="B9" s="51"/>
      <c r="C9" s="51"/>
      <c r="D9" s="53"/>
      <c r="E9" s="53"/>
      <c r="F9" s="53"/>
      <c r="G9" s="53"/>
    </row>
    <row r="10" spans="2:7" ht="2.25" customHeight="1">
      <c r="B10" s="52"/>
      <c r="C10" s="52"/>
      <c r="D10" s="53"/>
      <c r="E10" s="53"/>
      <c r="F10" s="53"/>
      <c r="G10" s="53"/>
    </row>
    <row r="11" spans="2:7" ht="15">
      <c r="B11" s="1">
        <v>0</v>
      </c>
      <c r="C11" s="1" t="s">
        <v>132</v>
      </c>
      <c r="D11" s="4" t="e">
        <f>SUMIF('Приложение №4'!$A$9:$A994,0,'Приложение №4'!#REF!)</f>
        <v>#REF!</v>
      </c>
      <c r="E11" s="4" t="e">
        <f>SUMIF('Приложение №4'!$A$9:$A994,0,'Приложение №4'!#REF!)</f>
        <v>#REF!</v>
      </c>
      <c r="F11" s="4">
        <f>SUMIF('Приложение №4'!$A$9:$A994,0,'Приложение №4'!$H$9:$H994)</f>
        <v>345561950.9700001</v>
      </c>
      <c r="G11" s="4" t="e">
        <f>SUMIF('Приложение №4'!$A$9:$A994,0,'Приложение №4'!#REF!)</f>
        <v>#REF!</v>
      </c>
    </row>
    <row r="12" spans="2:7" ht="15">
      <c r="B12" s="2">
        <v>1</v>
      </c>
      <c r="C12" s="2" t="s">
        <v>133</v>
      </c>
      <c r="D12" s="6" t="e">
        <f>SUMIF('Приложение №4'!$A$9:$A995,1,'Приложение №4'!#REF!)</f>
        <v>#REF!</v>
      </c>
      <c r="E12" s="6" t="e">
        <f>SUMIF('Приложение №4'!$A$9:$A995,1,'Приложение №4'!#REF!)</f>
        <v>#REF!</v>
      </c>
      <c r="F12" s="6">
        <f>SUMIF('Приложение №4'!$A$9:$A995,1,'Приложение №4'!$H$9:$H995)</f>
        <v>345561950.96999997</v>
      </c>
      <c r="G12" s="6" t="e">
        <f>SUMIF('Приложение №4'!$A$9:$A995,1,'Приложение №4'!#REF!)</f>
        <v>#REF!</v>
      </c>
    </row>
    <row r="13" spans="2:7" ht="15">
      <c r="B13" s="3">
        <v>2</v>
      </c>
      <c r="C13" s="3" t="s">
        <v>136</v>
      </c>
      <c r="D13" s="7" t="e">
        <f>SUMIF('Приложение №4'!$A$9:$A996,2,'Приложение №4'!#REF!)</f>
        <v>#REF!</v>
      </c>
      <c r="E13" s="7" t="e">
        <f>SUMIF('Приложение №4'!$A$9:$A996,2,'Приложение №4'!#REF!)</f>
        <v>#REF!</v>
      </c>
      <c r="F13" s="7">
        <f>SUMIF('Приложение №4'!$A$9:$A996,2,'Приложение №4'!$H$9:$H996)</f>
        <v>345561950.9699999</v>
      </c>
      <c r="G13" s="7" t="e">
        <f>SUMIF('Приложение №4'!$A$9:$A996,2,'Приложение №4'!#REF!)</f>
        <v>#REF!</v>
      </c>
    </row>
    <row r="14" spans="2:7" s="23" customFormat="1" ht="78" customHeight="1">
      <c r="B14" s="21" t="s">
        <v>138</v>
      </c>
      <c r="C14" s="21" t="s">
        <v>134</v>
      </c>
      <c r="D14" s="22" t="e">
        <f>SUMIF('Приложение №4'!$A$9:$A997,3,'Приложение №4'!#REF!)</f>
        <v>#REF!</v>
      </c>
      <c r="E14" s="22" t="e">
        <f>SUMIF('Приложение №4'!$A$9:$A997,3,'Приложение №4'!#REF!)</f>
        <v>#REF!</v>
      </c>
      <c r="F14" s="22">
        <f>SUMIF('Приложение №4'!$A$9:$A997,3,'Приложение №4'!$H$9:$H997)</f>
        <v>345561950.9699999</v>
      </c>
      <c r="G14" s="22" t="e">
        <f>SUMIF('Приложение №4'!$A$9:$A997,3,'Приложение №4'!#REF!)</f>
        <v>#REF!</v>
      </c>
    </row>
    <row r="15" spans="2:7" ht="15">
      <c r="B15" s="8">
        <v>0</v>
      </c>
      <c r="C15" s="8" t="s">
        <v>132</v>
      </c>
      <c r="D15" s="9" t="e">
        <f>D14-D11</f>
        <v>#REF!</v>
      </c>
      <c r="E15" s="9" t="e">
        <f>E14-E11</f>
        <v>#REF!</v>
      </c>
      <c r="F15" s="9">
        <f>F14-F11</f>
        <v>0</v>
      </c>
      <c r="G15" s="9" t="e">
        <f>G14-G11</f>
        <v>#REF!</v>
      </c>
    </row>
    <row r="16" spans="2:7" ht="15">
      <c r="B16" s="8">
        <v>1</v>
      </c>
      <c r="C16" s="8" t="s">
        <v>133</v>
      </c>
      <c r="D16" s="9" t="e">
        <f>D14-D12</f>
        <v>#REF!</v>
      </c>
      <c r="E16" s="9" t="e">
        <f>E14-E12</f>
        <v>#REF!</v>
      </c>
      <c r="F16" s="9">
        <f>F14-F12</f>
        <v>0</v>
      </c>
      <c r="G16" s="9" t="e">
        <f>G14-G12</f>
        <v>#REF!</v>
      </c>
    </row>
    <row r="17" spans="2:7" ht="15">
      <c r="B17" s="8">
        <v>2</v>
      </c>
      <c r="C17" s="8" t="s">
        <v>136</v>
      </c>
      <c r="D17" s="9" t="e">
        <f>D14-D13</f>
        <v>#REF!</v>
      </c>
      <c r="E17" s="9" t="e">
        <f>E14-E13</f>
        <v>#REF!</v>
      </c>
      <c r="F17" s="9">
        <f>F14-F13</f>
        <v>0</v>
      </c>
      <c r="G17" s="9" t="e">
        <f>G14-G13</f>
        <v>#REF!</v>
      </c>
    </row>
  </sheetData>
  <sheetProtection/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Светлана Викторовна Федотова</cp:lastModifiedBy>
  <cp:lastPrinted>2018-11-06T11:37:39Z</cp:lastPrinted>
  <dcterms:created xsi:type="dcterms:W3CDTF">2017-09-27T09:31:38Z</dcterms:created>
  <dcterms:modified xsi:type="dcterms:W3CDTF">2018-11-27T09:32:18Z</dcterms:modified>
  <cp:category/>
  <cp:version/>
  <cp:contentType/>
  <cp:contentStatus/>
</cp:coreProperties>
</file>