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0125" activeTab="0"/>
  </bookViews>
  <sheets>
    <sheet name="Приложение №4" sheetId="1" r:id="rId1"/>
    <sheet name="КС" sheetId="2" r:id="rId2"/>
  </sheets>
  <definedNames>
    <definedName name="_xlfn.SUMIFS" hidden="1">#NAME?</definedName>
    <definedName name="_xlnm._FilterDatabase" localSheetId="0" hidden="1">'Приложение №4'!$A$6:$H$241</definedName>
  </definedNames>
  <calcPr fullCalcOnLoad="1"/>
</workbook>
</file>

<file path=xl/sharedStrings.xml><?xml version="1.0" encoding="utf-8"?>
<sst xmlns="http://schemas.openxmlformats.org/spreadsheetml/2006/main" count="1081" uniqueCount="195">
  <si>
    <t>Код глав-ного рас-поря-дителя бюджетных средств</t>
  </si>
  <si>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</si>
  <si>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</si>
  <si>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</si>
  <si>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</si>
  <si>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</si>
  <si>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</si>
  <si>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>Управление финансами администрации муниципального района Кинельский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</si>
  <si>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</si>
  <si>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</si>
  <si>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</si>
  <si>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</si>
  <si>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</si>
  <si>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</si>
  <si>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</si>
  <si>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</si>
  <si>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МП "Развитие и улучшение материально-технического оснащения учреждений муниципального района Кинельский" на 2014-2018 годы.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</si>
  <si>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</si>
  <si>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</si>
  <si>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</si>
  <si>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 xml:space="preserve">Дотации </t>
  </si>
  <si>
    <t>Прочие межбюджетные трансферты бюджетам субъектов Российской Федерации и муниципальных образований общего характера</t>
  </si>
  <si>
    <t>Иные межбюджетные трансферты</t>
  </si>
  <si>
    <t>Собрание представителей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</si>
  <si>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</si>
  <si>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</si>
  <si>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МКУ "Управление культуры, спорта и молодежной политики"</t>
  </si>
  <si>
    <t>Молодежная политика и оздоровление детей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</si>
  <si>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</si>
  <si>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</si>
  <si>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</si>
  <si>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</si>
  <si>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</si>
  <si>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</si>
  <si>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</si>
  <si>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2017-2019 годы"</t>
  </si>
  <si>
    <t>30 0 00 00000</t>
  </si>
  <si>
    <t xml:space="preserve">Физическая культура </t>
  </si>
  <si>
    <t>06 0 00 00000</t>
  </si>
  <si>
    <t>Фонд оплаты труда казённых учреждений и взносы по обязательному социальному страхованию</t>
  </si>
  <si>
    <t>Охрана семьи, материнства и детства</t>
  </si>
  <si>
    <t>Непрограммные направления расходов местного бюджета в области социальной политики</t>
  </si>
  <si>
    <t>МКУ "Управление по вопросам семьи и демографического развития муниципального района Кинельский"</t>
  </si>
  <si>
    <t>32 0 00 00000</t>
  </si>
  <si>
    <t>Комитет по управлению муниципальным имуществом муниципального района Кинельский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</si>
  <si>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</si>
  <si>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</si>
  <si>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</si>
  <si>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МП «Противодействие экстремизму и профилактика терроризма на территории муниципального района Кинельский на 2014-2018 гг.»</t>
  </si>
  <si>
    <t>12 0 00 00000</t>
  </si>
  <si>
    <t>Другие вопросы в области национальной экономики</t>
  </si>
  <si>
    <t>Общее образование</t>
  </si>
  <si>
    <t>14 0 00 00000</t>
  </si>
  <si>
    <t>Администрация муниципального района Кинельский</t>
  </si>
  <si>
    <t>Функционирование высшего должностного лица субъекта Российской Федерации и муниципального образования</t>
  </si>
  <si>
    <t>МП "Развитие муниципальной службы в органах местного самоуправления муниципального района Кинельский Самарской области" на 2012-2018 годы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</si>
  <si>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</si>
  <si>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</si>
  <si>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</si>
  <si>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</si>
  <si>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</si>
  <si>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</si>
  <si>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</si>
  <si>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2017-2020 годы"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</si>
  <si>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</si>
  <si>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</si>
  <si>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</si>
  <si>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</si>
  <si>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</si>
  <si>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</si>
  <si>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2013-2020 гг.</t>
  </si>
  <si>
    <t>08 0 00 00000</t>
  </si>
  <si>
    <t>Транспорт</t>
  </si>
  <si>
    <t>Субсидии юридическим лицам (кроме некоммерческих организаций), индивидуальным предпринимателям, физическим лицам)</t>
  </si>
  <si>
    <t>Дорожное хозяйство</t>
  </si>
  <si>
    <t>МП "Модернизация и развитие автомобильных дорог общего пользования местного значения муниципального района Кинельский на 2009-2018 гг."</t>
  </si>
  <si>
    <t>15 0 00 00000</t>
  </si>
  <si>
    <t>МП «Развитие и поддержка малого и среднего предпринимательства в муниципальном районе Кинельский на 2015-2020 гг.»</t>
  </si>
  <si>
    <t>01 0 00 00000</t>
  </si>
  <si>
    <t>Субсидии некоммерческим организациям (за исключением государственных (муниципальных) учреждений)</t>
  </si>
  <si>
    <t>Жилищное хозяйство</t>
  </si>
  <si>
    <t xml:space="preserve">МП "Устойчивое развитие сельских территорий Кинельского района Самарской области на 2014 - 2017 годы и на период до 2020 года" 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</si>
  <si>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</si>
  <si>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</si>
  <si>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</si>
  <si>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</si>
  <si>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</si>
  <si>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</si>
  <si>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</si>
  <si>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</si>
  <si>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Социальное обеспечение населения</t>
  </si>
  <si>
    <t>02 0 00 00000</t>
  </si>
  <si>
    <t>Публичные нормативные социальные выплаты гражданам</t>
  </si>
  <si>
    <t>Периодическая печать и издательства</t>
  </si>
  <si>
    <t>27 0 00 00000</t>
  </si>
  <si>
    <t>28 0 00 00000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</si>
  <si>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</si>
  <si>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</si>
  <si>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</si>
  <si>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</si>
  <si>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</si>
  <si>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</si>
  <si>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</si>
  <si>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</si>
  <si>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</si>
  <si>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</si>
  <si>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</si>
  <si>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</si>
  <si>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</si>
  <si>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</si>
  <si>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</si>
  <si>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</si>
  <si>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</si>
  <si>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</si>
  <si>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</si>
  <si>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</si>
  <si>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</si>
  <si>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</si>
  <si>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</si>
  <si>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</si>
  <si>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</si>
  <si>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</si>
  <si>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</si>
  <si>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310</t>
  </si>
  <si>
    <t>Непрограммные  направления расходов местного бюджета в области поддержки транспортных организаций</t>
  </si>
  <si>
    <r>
      <t>МП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«Ремонт и реконструкция зданий школ и детских садов, расположенных на территории муниципального района Кинельский» на 2014-2018 годы.</t>
    </r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</si>
  <si>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</si>
  <si>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</si>
  <si>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</si>
  <si>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 xml:space="preserve">    </t>
  </si>
  <si>
    <r>
      <t>МП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«Обеспечение безбарьерной среды жизнедеятельности и социальной интеграции инвалидов в муниципальном районе Кинельский на 2016-2018 годы»</t>
    </r>
  </si>
  <si>
    <r>
      <t>МП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«Молодой семье – доступное жильё»</t>
    </r>
  </si>
  <si>
    <t>КВСР</t>
  </si>
  <si>
    <t>ФКР</t>
  </si>
  <si>
    <t>КВР</t>
  </si>
  <si>
    <t>КБК</t>
  </si>
  <si>
    <t>КЦСР</t>
  </si>
  <si>
    <t>Уровень
бюджета</t>
  </si>
  <si>
    <t>3 = ИТОГ</t>
  </si>
  <si>
    <t>МП «Развитие  культуры муниципального района Кинельский» на 2014-2020 гг.</t>
  </si>
  <si>
    <t xml:space="preserve"> МП "Развитие библиотечного обслуживания муниципального района Кинельский" на 2014-2020 годы.</t>
  </si>
  <si>
    <t>МП «Развитие  физической культуры и спорта муниципального района Кинельский» на 2014-2020 гг.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</si>
  <si>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2017-2020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</si>
  <si>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2017-2020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</si>
  <si>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2017-2020 годы.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</si>
  <si>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2014-2020 годы</t>
  </si>
  <si>
    <t>МП природоохранных мероприятий на 2012-2020 гг.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</si>
  <si>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2017-2020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</si>
  <si>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2017-2020 годы"</t>
  </si>
  <si>
    <t>МП "Организация досуга детей, подростков и молодёжи муниципального района Кинельский на 2017-2020 годы"</t>
  </si>
  <si>
    <t>МП "Развитие печатного средства массовой информации в муниципальном районе Кинельский на 2017-2020 годы"</t>
  </si>
  <si>
    <t>МП "Информирование населения о социально-экономическом развитии муниципального района Кинельский и деятельности органов местного самоуправления муниципального района Кинельский на 2017-2020 годы через информационную телепрограмму "Междуречье-Информ"</t>
  </si>
  <si>
    <t xml:space="preserve">Субсидии юридическим лицам (кроме некоммерческих организаций), индивидуальным предпринимателям, физическим лицам  </t>
  </si>
  <si>
    <t>МП «Развитие мобилизационной подготовки на территории муниципального района Кинельский на 2018-2020 годы»</t>
  </si>
  <si>
    <t>19 0 00 00000</t>
  </si>
  <si>
    <t>23 0 00 00000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</si>
  <si>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2018-2020 года"</t>
  </si>
  <si>
    <t>51 0 00 00000</t>
  </si>
  <si>
    <t>54 0 00 00000</t>
  </si>
  <si>
    <t>МП "Организация деятельности по опеке и попечительству на территории муниципального района Кинельский Самарской области на 2018-2020 годы".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</si>
  <si>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2018-2020 годы"</t>
  </si>
  <si>
    <t>57 0 00 00000</t>
  </si>
  <si>
    <t>61 0 00 00000</t>
  </si>
  <si>
    <t>34 0 00 00000</t>
  </si>
  <si>
    <t>МП "Развитие дополнительного образования в сфере культуры" муниципального района Кинельский Самарской области на период 2018-2020 гг.</t>
  </si>
  <si>
    <t>62 0 00 00000</t>
  </si>
  <si>
    <t>460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</si>
  <si>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</si>
  <si>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</si>
  <si>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55 0 00 00000</t>
  </si>
  <si>
    <t>МП "Профилактика безнадзорности, правонарушений и защита прав несовершеннолетних в муниципальном районе Кинельский" на 2018-2020 гг.</t>
  </si>
  <si>
    <t>МП «Молодёжь муниципального района Кинельский» на 2013-2020 гг.</t>
  </si>
  <si>
    <t>29 0 00 00000</t>
  </si>
  <si>
    <t>МП "Формирование современной комфортной городской среды муниципального района Кинельский Самарской области на 2018 год -2020 годы"</t>
  </si>
  <si>
    <t>Благоустройство</t>
  </si>
  <si>
    <t>Бюджетные инвестиции</t>
  </si>
  <si>
    <t>410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</si>
  <si>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</si>
  <si>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</si>
  <si>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</si>
  <si>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>Амбулаторная помощь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</si>
  <si>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</si>
  <si>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</si>
  <si>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</si>
  <si>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</si>
  <si>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t>Реализация государственных функций, связанных с общегосударственным управлением</t>
  </si>
  <si>
    <t>830</t>
  </si>
  <si>
    <t>Исполнение судебных актов</t>
  </si>
  <si>
    <t xml:space="preserve"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2017-2020 годы" </t>
  </si>
  <si>
    <t>МП «Молодёжь муниципального района Кинельский» на 2013-2018 гг.</t>
  </si>
  <si>
    <t>37 0 00 00000</t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</si>
  <si>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</si>
  <si>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Исполнено, в рублях</t>
  </si>
  <si>
    <t>Приложение № 2</t>
  </si>
  <si>
    <t xml:space="preserve">Расходы
бюджета муниципального района Кинельский за  2018 год
по ведомственной структуре расходов бюджета муниципального района Кинельский
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</si>
</sst>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2" fillId="33" borderId="10" xfId="0" applyFont="1" applyFill="1" applyBorder="1" applyAlignment="1">
      <alignment horizontal="center"/>
    </xf>
    <xf numFmtId="0" fontId="32" fillId="34" borderId="10" xfId="0" applyFont="1" applyFill="1" applyBorder="1" applyAlignment="1">
      <alignment horizontal="center"/>
    </xf>
    <xf numFmtId="0" fontId="32" fillId="35" borderId="10" xfId="0" applyFont="1" applyFill="1" applyBorder="1" applyAlignment="1">
      <alignment horizontal="center"/>
    </xf>
    <xf numFmtId="164" fontId="32" fillId="33" borderId="10" xfId="0" applyNumberFormat="1" applyFont="1" applyFill="1" applyBorder="1" applyAlignment="1">
      <alignment horizontal="center"/>
    </xf>
    <xf numFmtId="0" fontId="32" fillId="0" borderId="0" xfId="0" applyFont="1" applyAlignment="1">
      <alignment/>
    </xf>
    <xf numFmtId="164" fontId="32" fillId="34" borderId="10" xfId="0" applyNumberFormat="1" applyFont="1" applyFill="1" applyBorder="1" applyAlignment="1">
      <alignment horizontal="center"/>
    </xf>
    <xf numFmtId="164" fontId="32" fillId="35" borderId="10" xfId="0" applyNumberFormat="1" applyFont="1" applyFill="1" applyBorder="1" applyAlignment="1">
      <alignment horizontal="center"/>
    </xf>
    <xf numFmtId="0" fontId="33" fillId="36" borderId="10" xfId="0" applyFont="1" applyFill="1" applyBorder="1" applyAlignment="1">
      <alignment horizontal="center"/>
    </xf>
    <xf numFmtId="164" fontId="33" fillId="36" borderId="10" xfId="0" applyNumberFormat="1" applyFont="1" applyFill="1" applyBorder="1" applyAlignment="1">
      <alignment horizontal="center"/>
    </xf>
    <xf numFmtId="0" fontId="41" fillId="0" borderId="0" xfId="0" applyFont="1" applyFill="1" applyAlignment="1" applyProtection="1">
      <alignment wrapText="1"/>
      <protection hidden="1"/>
    </xf>
    <xf numFmtId="0" fontId="42" fillId="0" borderId="0" xfId="0" applyFont="1" applyFill="1" applyAlignment="1" applyProtection="1">
      <alignment wrapText="1"/>
      <protection hidden="1"/>
    </xf>
    <xf numFmtId="0" fontId="41" fillId="0" borderId="0" xfId="0" applyFont="1" applyFill="1" applyAlignment="1" applyProtection="1">
      <alignment/>
      <protection hidden="1"/>
    </xf>
    <xf numFmtId="0" fontId="42" fillId="0" borderId="0" xfId="0" applyFont="1" applyFill="1" applyAlignment="1" applyProtection="1">
      <alignment/>
      <protection hidden="1"/>
    </xf>
    <xf numFmtId="0" fontId="43" fillId="33" borderId="0" xfId="0" applyFont="1" applyFill="1" applyAlignment="1" applyProtection="1">
      <alignment/>
      <protection hidden="1"/>
    </xf>
    <xf numFmtId="0" fontId="44" fillId="0" borderId="0" xfId="0" applyFont="1" applyFill="1" applyAlignment="1" applyProtection="1">
      <alignment/>
      <protection hidden="1"/>
    </xf>
    <xf numFmtId="0" fontId="43" fillId="34" borderId="0" xfId="0" applyFont="1" applyFill="1" applyAlignment="1" applyProtection="1">
      <alignment/>
      <protection hidden="1"/>
    </xf>
    <xf numFmtId="0" fontId="43" fillId="35" borderId="0" xfId="0" applyFont="1" applyFill="1" applyAlignment="1" applyProtection="1">
      <alignment/>
      <protection hidden="1"/>
    </xf>
    <xf numFmtId="0" fontId="43" fillId="37" borderId="0" xfId="0" applyFont="1" applyFill="1" applyAlignment="1" applyProtection="1">
      <alignment/>
      <protection hidden="1"/>
    </xf>
    <xf numFmtId="0" fontId="43" fillId="0" borderId="0" xfId="0" applyFont="1" applyFill="1" applyAlignment="1" applyProtection="1">
      <alignment/>
      <protection hidden="1"/>
    </xf>
    <xf numFmtId="0" fontId="32" fillId="37" borderId="10" xfId="0" applyFont="1" applyFill="1" applyBorder="1" applyAlignment="1">
      <alignment horizontal="center" vertical="center"/>
    </xf>
    <xf numFmtId="164" fontId="32" fillId="37" borderId="1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45" fillId="0" borderId="0" xfId="0" applyFont="1" applyFill="1" applyAlignment="1" applyProtection="1">
      <alignment vertical="center" wrapText="1"/>
      <protection hidden="1"/>
    </xf>
    <xf numFmtId="0" fontId="42" fillId="38" borderId="0" xfId="0" applyFont="1" applyFill="1" applyAlignment="1" applyProtection="1">
      <alignment wrapText="1"/>
      <protection hidden="1"/>
    </xf>
    <xf numFmtId="0" fontId="42" fillId="38" borderId="0" xfId="0" applyFont="1" applyFill="1" applyAlignment="1" applyProtection="1">
      <alignment/>
      <protection hidden="1"/>
    </xf>
    <xf numFmtId="0" fontId="45" fillId="38" borderId="0" xfId="0" applyFont="1" applyFill="1" applyAlignment="1" applyProtection="1">
      <alignment horizontal="center" vertical="center" wrapText="1"/>
      <protection hidden="1"/>
    </xf>
    <xf numFmtId="4" fontId="45" fillId="38" borderId="0" xfId="0" applyNumberFormat="1" applyFont="1" applyFill="1" applyAlignment="1" applyProtection="1">
      <alignment horizontal="center" vertical="center" wrapText="1"/>
      <protection hidden="1"/>
    </xf>
    <xf numFmtId="0" fontId="41" fillId="38" borderId="0" xfId="0" applyFont="1" applyFill="1" applyAlignment="1" applyProtection="1">
      <alignment/>
      <protection hidden="1"/>
    </xf>
    <xf numFmtId="0" fontId="43" fillId="38" borderId="10" xfId="0" applyFont="1" applyFill="1" applyBorder="1" applyAlignment="1" applyProtection="1">
      <alignment horizontal="center" vertical="top" wrapText="1"/>
      <protection locked="0"/>
    </xf>
    <xf numFmtId="0" fontId="43" fillId="38" borderId="10" xfId="0" applyFont="1" applyFill="1" applyBorder="1" applyAlignment="1" applyProtection="1">
      <alignment vertical="top" wrapText="1"/>
      <protection locked="0"/>
    </xf>
    <xf numFmtId="0" fontId="44" fillId="38" borderId="10" xfId="0" applyFont="1" applyFill="1" applyBorder="1" applyAlignment="1" applyProtection="1">
      <alignment horizontal="center" vertical="top" wrapText="1"/>
      <protection locked="0"/>
    </xf>
    <xf numFmtId="0" fontId="44" fillId="38" borderId="11" xfId="0" applyFont="1" applyFill="1" applyBorder="1" applyAlignment="1" applyProtection="1">
      <alignment vertical="top" wrapText="1"/>
      <protection locked="0"/>
    </xf>
    <xf numFmtId="49" fontId="44" fillId="38" borderId="10" xfId="0" applyNumberFormat="1" applyFont="1" applyFill="1" applyBorder="1" applyAlignment="1" applyProtection="1">
      <alignment horizontal="center" vertical="top" wrapText="1"/>
      <protection locked="0"/>
    </xf>
    <xf numFmtId="0" fontId="44" fillId="38" borderId="12" xfId="0" applyFont="1" applyFill="1" applyBorder="1" applyAlignment="1" applyProtection="1">
      <alignment horizontal="center" vertical="top" wrapText="1"/>
      <protection locked="0"/>
    </xf>
    <xf numFmtId="0" fontId="44" fillId="38" borderId="10" xfId="0" applyFont="1" applyFill="1" applyBorder="1" applyAlignment="1">
      <alignment vertical="top" wrapText="1"/>
    </xf>
    <xf numFmtId="49" fontId="44" fillId="38" borderId="13" xfId="0" applyNumberFormat="1" applyFont="1" applyFill="1" applyBorder="1" applyAlignment="1" applyProtection="1">
      <alignment horizontal="center" vertical="top" wrapText="1"/>
      <protection locked="0"/>
    </xf>
    <xf numFmtId="0" fontId="44" fillId="38" borderId="14" xfId="0" applyFont="1" applyFill="1" applyBorder="1" applyAlignment="1" applyProtection="1">
      <alignment vertical="top" wrapText="1"/>
      <protection locked="0"/>
    </xf>
    <xf numFmtId="0" fontId="44" fillId="38" borderId="10" xfId="0" applyFont="1" applyFill="1" applyBorder="1" applyAlignment="1" applyProtection="1">
      <alignment vertical="top" wrapText="1"/>
      <protection locked="0"/>
    </xf>
    <xf numFmtId="49" fontId="43" fillId="38" borderId="10" xfId="0" applyNumberFormat="1" applyFont="1" applyFill="1" applyBorder="1" applyAlignment="1" applyProtection="1">
      <alignment horizontal="center" vertical="top" wrapText="1"/>
      <protection locked="0"/>
    </xf>
    <xf numFmtId="0" fontId="46" fillId="38" borderId="10" xfId="0" applyFont="1" applyFill="1" applyBorder="1" applyAlignment="1" applyProtection="1">
      <alignment vertical="top" wrapText="1"/>
      <protection locked="0"/>
    </xf>
    <xf numFmtId="0" fontId="44" fillId="38" borderId="10" xfId="0" applyFont="1" applyFill="1" applyBorder="1" applyAlignment="1" applyProtection="1">
      <alignment wrapText="1"/>
      <protection locked="0"/>
    </xf>
    <xf numFmtId="0" fontId="44" fillId="38" borderId="0" xfId="0" applyFont="1" applyFill="1" applyAlignment="1">
      <alignment horizontal="left" vertical="center" wrapText="1"/>
    </xf>
    <xf numFmtId="0" fontId="9" fillId="38" borderId="10" xfId="0" applyFont="1" applyFill="1" applyBorder="1" applyAlignment="1">
      <alignment/>
    </xf>
    <xf numFmtId="0" fontId="44" fillId="38" borderId="10" xfId="0" applyFont="1" applyFill="1" applyBorder="1" applyAlignment="1" applyProtection="1">
      <alignment vertical="top" wrapText="1"/>
      <protection hidden="1"/>
    </xf>
    <xf numFmtId="49" fontId="44" fillId="38" borderId="10" xfId="0" applyNumberFormat="1" applyFont="1" applyFill="1" applyBorder="1" applyAlignment="1" applyProtection="1">
      <alignment horizontal="center" vertical="top" wrapText="1"/>
      <protection hidden="1"/>
    </xf>
    <xf numFmtId="4" fontId="42" fillId="0" borderId="0" xfId="0" applyNumberFormat="1" applyFont="1" applyFill="1" applyAlignment="1" applyProtection="1">
      <alignment/>
      <protection hidden="1"/>
    </xf>
    <xf numFmtId="4" fontId="43" fillId="38" borderId="10" xfId="0" applyNumberFormat="1" applyFont="1" applyFill="1" applyBorder="1" applyAlignment="1" applyProtection="1">
      <alignment horizontal="right" vertical="top" wrapText="1"/>
      <protection hidden="1"/>
    </xf>
    <xf numFmtId="4" fontId="44" fillId="38" borderId="10" xfId="0" applyNumberFormat="1" applyFont="1" applyFill="1" applyBorder="1" applyAlignment="1" applyProtection="1">
      <alignment horizontal="right" vertical="top" wrapText="1"/>
      <protection hidden="1"/>
    </xf>
    <xf numFmtId="4" fontId="44" fillId="38" borderId="10" xfId="0" applyNumberFormat="1" applyFont="1" applyFill="1" applyBorder="1" applyAlignment="1" applyProtection="1">
      <alignment horizontal="right" vertical="top" wrapText="1"/>
      <protection locked="0"/>
    </xf>
    <xf numFmtId="0" fontId="42" fillId="38" borderId="0" xfId="0" applyFont="1" applyFill="1" applyAlignment="1" applyProtection="1">
      <alignment horizontal="center" wrapText="1"/>
      <protection hidden="1"/>
    </xf>
    <xf numFmtId="0" fontId="43" fillId="38" borderId="0" xfId="0" applyFont="1" applyFill="1" applyAlignment="1" applyProtection="1">
      <alignment horizontal="center" vertical="center" wrapText="1"/>
      <protection hidden="1"/>
    </xf>
    <xf numFmtId="4" fontId="41" fillId="38" borderId="10" xfId="0" applyNumberFormat="1" applyFont="1" applyFill="1" applyBorder="1" applyAlignment="1" applyProtection="1">
      <alignment horizontal="center" vertical="center" wrapText="1"/>
      <protection hidden="1"/>
    </xf>
    <xf numFmtId="0" fontId="41" fillId="38" borderId="10" xfId="0" applyFont="1" applyFill="1" applyBorder="1" applyAlignment="1" applyProtection="1">
      <alignment horizontal="center" vertical="center" wrapText="1"/>
      <protection hidden="1"/>
    </xf>
    <xf numFmtId="0" fontId="32" fillId="39" borderId="11" xfId="0" applyFont="1" applyFill="1" applyBorder="1" applyAlignment="1">
      <alignment horizontal="center" vertical="center" wrapText="1"/>
    </xf>
    <xf numFmtId="0" fontId="32" fillId="39" borderId="15" xfId="0" applyFont="1" applyFill="1" applyBorder="1" applyAlignment="1">
      <alignment horizontal="center" vertical="center" wrapText="1"/>
    </xf>
    <xf numFmtId="0" fontId="32" fillId="39" borderId="14" xfId="0" applyFont="1" applyFill="1" applyBorder="1" applyAlignment="1">
      <alignment horizontal="center" vertical="center" wrapText="1"/>
    </xf>
    <xf numFmtId="0" fontId="41" fillId="39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1"/>
  <sheetViews>
    <sheetView tabSelected="1" zoomScale="85" zoomScaleNormal="85" zoomScalePageLayoutView="0" workbookViewId="0" topLeftCell="B1">
      <selection activeCell="L11" sqref="L11"/>
    </sheetView>
  </sheetViews>
  <sheetFormatPr defaultColWidth="9.140625" defaultRowHeight="15"/>
  <cols>
    <col min="1" max="1" width="5.00390625" style="12" hidden="1" customWidth="1"/>
    <col min="2" max="2" width="8.7109375" style="13" customWidth="1"/>
    <col min="3" max="3" width="56.28125" style="13" customWidth="1"/>
    <col min="4" max="4" width="5.421875" style="13" customWidth="1"/>
    <col min="5" max="5" width="5.28125" style="13" customWidth="1"/>
    <col min="6" max="6" width="15.57421875" style="13" customWidth="1"/>
    <col min="7" max="7" width="5.140625" style="13" customWidth="1"/>
    <col min="8" max="8" width="21.140625" style="46" customWidth="1"/>
    <col min="9" max="9" width="16.8515625" style="13" customWidth="1"/>
    <col min="10" max="10" width="15.7109375" style="13" customWidth="1"/>
    <col min="11" max="16384" width="9.140625" style="13" customWidth="1"/>
  </cols>
  <sheetData>
    <row r="1" spans="1:8" s="11" customFormat="1" ht="34.5" customHeight="1">
      <c r="A1" s="10"/>
      <c r="B1" s="24"/>
      <c r="C1" s="24"/>
      <c r="D1" s="24"/>
      <c r="E1" s="24"/>
      <c r="F1" s="50" t="s">
        <v>193</v>
      </c>
      <c r="G1" s="50"/>
      <c r="H1" s="50"/>
    </row>
    <row r="2" spans="2:16" ht="42" customHeight="1">
      <c r="B2" s="25"/>
      <c r="C2" s="25"/>
      <c r="D2" s="25"/>
      <c r="E2" s="25"/>
      <c r="F2" s="26"/>
      <c r="G2" s="26"/>
      <c r="H2" s="27"/>
      <c r="M2" s="23"/>
      <c r="N2" s="23"/>
      <c r="O2" s="23"/>
      <c r="P2" s="23"/>
    </row>
    <row r="3" spans="2:8" ht="63.75" customHeight="1">
      <c r="B3" s="28"/>
      <c r="C3" s="51" t="s">
        <v>194</v>
      </c>
      <c r="D3" s="51"/>
      <c r="E3" s="51"/>
      <c r="F3" s="51"/>
      <c r="G3" s="51"/>
      <c r="H3" s="51"/>
    </row>
    <row r="4" spans="2:8" s="12" customFormat="1" ht="15">
      <c r="B4" s="13"/>
      <c r="C4" s="13"/>
      <c r="D4" s="13"/>
      <c r="E4" s="13"/>
      <c r="F4" s="13"/>
      <c r="G4" s="13"/>
      <c r="H4" s="46"/>
    </row>
    <row r="6" spans="2:8" ht="15" customHeight="1">
      <c r="B6" s="53" t="s">
        <v>0</v>
      </c>
      <c r="C6" s="53" t="s">
        <v>1</v>
      </c>
      <c r="D6" s="53" t="s">
        <v>2</v>
      </c>
      <c r="E6" s="53" t="s">
        <v>3</v>
      </c>
      <c r="F6" s="53" t="s">
        <v>4</v>
      </c>
      <c r="G6" s="53" t="s">
        <v>5</v>
      </c>
      <c r="H6" s="52" t="s">
        <v>192</v>
      </c>
    </row>
    <row r="7" spans="2:8" ht="15">
      <c r="B7" s="53"/>
      <c r="C7" s="53"/>
      <c r="D7" s="53"/>
      <c r="E7" s="53"/>
      <c r="F7" s="53"/>
      <c r="G7" s="53"/>
      <c r="H7" s="52"/>
    </row>
    <row r="8" spans="2:8" ht="15">
      <c r="B8" s="53"/>
      <c r="C8" s="53"/>
      <c r="D8" s="53"/>
      <c r="E8" s="53"/>
      <c r="F8" s="53"/>
      <c r="G8" s="53"/>
      <c r="H8" s="52"/>
    </row>
    <row r="9" spans="2:8" ht="15">
      <c r="B9" s="53"/>
      <c r="C9" s="53"/>
      <c r="D9" s="53"/>
      <c r="E9" s="53"/>
      <c r="F9" s="53"/>
      <c r="G9" s="53"/>
      <c r="H9" s="52"/>
    </row>
    <row r="10" spans="1:8" s="15" customFormat="1" ht="31.5">
      <c r="A10" s="14">
        <v>0</v>
      </c>
      <c r="B10" s="29">
        <v>920</v>
      </c>
      <c r="C10" s="30" t="s">
        <v>7</v>
      </c>
      <c r="D10" s="29"/>
      <c r="E10" s="29"/>
      <c r="F10" s="29" t="s">
        <v>8</v>
      </c>
      <c r="G10" s="29"/>
      <c r="H10" s="47">
        <f>_xlfn.SUMIFS(H11:H995,$B11:$B995,$B11)/3</f>
        <v>64979533.56</v>
      </c>
    </row>
    <row r="11" spans="1:8" s="15" customFormat="1" ht="47.25">
      <c r="A11" s="16">
        <v>1</v>
      </c>
      <c r="B11" s="31">
        <v>920</v>
      </c>
      <c r="C11" s="32" t="s">
        <v>9</v>
      </c>
      <c r="D11" s="33" t="s">
        <v>97</v>
      </c>
      <c r="E11" s="33" t="s">
        <v>98</v>
      </c>
      <c r="F11" s="33" t="s">
        <v>8</v>
      </c>
      <c r="G11" s="33" t="s">
        <v>129</v>
      </c>
      <c r="H11" s="48">
        <f>_xlfn.SUMIFS(H12:H990,$B12:$B990,$B12,$D12:$D990,$D12,$E12:$E990,$E12)/2</f>
        <v>10622569.56</v>
      </c>
    </row>
    <row r="12" spans="1:8" s="15" customFormat="1" ht="47.25">
      <c r="A12" s="17">
        <v>2</v>
      </c>
      <c r="B12" s="34">
        <v>920</v>
      </c>
      <c r="C12" s="35" t="s">
        <v>16</v>
      </c>
      <c r="D12" s="36" t="s">
        <v>97</v>
      </c>
      <c r="E12" s="33" t="s">
        <v>98</v>
      </c>
      <c r="F12" s="33" t="s">
        <v>17</v>
      </c>
      <c r="G12" s="33" t="s">
        <v>99</v>
      </c>
      <c r="H12" s="48">
        <f>_xlfn.SUMIFS(H13:H990,$B13:$B990,$B12,$D13:$D990,$D13,$E13:$E990,$E13,$F13:$F990,$F13)</f>
        <v>100000</v>
      </c>
    </row>
    <row r="13" spans="1:8" s="15" customFormat="1" ht="31.5">
      <c r="A13" s="18">
        <v>3</v>
      </c>
      <c r="B13" s="31">
        <v>920</v>
      </c>
      <c r="C13" s="37" t="s">
        <v>13</v>
      </c>
      <c r="D13" s="33" t="s">
        <v>97</v>
      </c>
      <c r="E13" s="33" t="s">
        <v>98</v>
      </c>
      <c r="F13" s="33" t="s">
        <v>17</v>
      </c>
      <c r="G13" s="33" t="s">
        <v>101</v>
      </c>
      <c r="H13" s="49">
        <v>100000</v>
      </c>
    </row>
    <row r="14" spans="1:8" s="15" customFormat="1" ht="63">
      <c r="A14" s="17">
        <v>2</v>
      </c>
      <c r="B14" s="31">
        <v>920</v>
      </c>
      <c r="C14" s="38" t="s">
        <v>10</v>
      </c>
      <c r="D14" s="33" t="s">
        <v>97</v>
      </c>
      <c r="E14" s="33" t="s">
        <v>98</v>
      </c>
      <c r="F14" s="33" t="s">
        <v>157</v>
      </c>
      <c r="G14" s="33" t="s">
        <v>99</v>
      </c>
      <c r="H14" s="48">
        <f>_xlfn.SUMIFS(H15:H992,$B15:$B992,$B14,$D15:$D992,$D15,$E15:$E992,$E15,$F15:$F992,$F15)</f>
        <v>10522569.56</v>
      </c>
    </row>
    <row r="15" spans="1:8" s="15" customFormat="1" ht="31.5">
      <c r="A15" s="18">
        <v>3</v>
      </c>
      <c r="B15" s="31">
        <v>920</v>
      </c>
      <c r="C15" s="38" t="s">
        <v>12</v>
      </c>
      <c r="D15" s="33" t="s">
        <v>97</v>
      </c>
      <c r="E15" s="33" t="s">
        <v>98</v>
      </c>
      <c r="F15" s="33" t="s">
        <v>157</v>
      </c>
      <c r="G15" s="33" t="s">
        <v>100</v>
      </c>
      <c r="H15" s="49">
        <v>10067170.19</v>
      </c>
    </row>
    <row r="16" spans="1:8" s="15" customFormat="1" ht="31.5">
      <c r="A16" s="18">
        <v>3</v>
      </c>
      <c r="B16" s="31">
        <v>920</v>
      </c>
      <c r="C16" s="38" t="s">
        <v>13</v>
      </c>
      <c r="D16" s="33" t="s">
        <v>97</v>
      </c>
      <c r="E16" s="33" t="s">
        <v>98</v>
      </c>
      <c r="F16" s="33" t="s">
        <v>157</v>
      </c>
      <c r="G16" s="33" t="s">
        <v>101</v>
      </c>
      <c r="H16" s="49">
        <v>453345.89</v>
      </c>
    </row>
    <row r="17" spans="1:8" s="15" customFormat="1" ht="15.75">
      <c r="A17" s="18">
        <v>3</v>
      </c>
      <c r="B17" s="31">
        <v>920</v>
      </c>
      <c r="C17" s="38" t="s">
        <v>14</v>
      </c>
      <c r="D17" s="33" t="s">
        <v>97</v>
      </c>
      <c r="E17" s="33" t="s">
        <v>98</v>
      </c>
      <c r="F17" s="33" t="s">
        <v>157</v>
      </c>
      <c r="G17" s="33" t="s">
        <v>102</v>
      </c>
      <c r="H17" s="49">
        <v>2053.48</v>
      </c>
    </row>
    <row r="18" spans="1:8" s="15" customFormat="1" ht="47.25">
      <c r="A18" s="16">
        <v>1</v>
      </c>
      <c r="B18" s="31">
        <v>920</v>
      </c>
      <c r="C18" s="38" t="s">
        <v>18</v>
      </c>
      <c r="D18" s="33" t="s">
        <v>104</v>
      </c>
      <c r="E18" s="33" t="s">
        <v>97</v>
      </c>
      <c r="F18" s="33" t="s">
        <v>8</v>
      </c>
      <c r="G18" s="33" t="s">
        <v>99</v>
      </c>
      <c r="H18" s="48">
        <f>_xlfn.SUMIFS(H19:H997,$B19:$B997,$B19,$D19:$D997,$D19,$E19:$E997,$E19)/2</f>
        <v>27534000</v>
      </c>
    </row>
    <row r="19" spans="1:8" s="15" customFormat="1" ht="31.5">
      <c r="A19" s="17">
        <v>2</v>
      </c>
      <c r="B19" s="31">
        <v>920</v>
      </c>
      <c r="C19" s="38" t="s">
        <v>19</v>
      </c>
      <c r="D19" s="33" t="s">
        <v>104</v>
      </c>
      <c r="E19" s="33" t="s">
        <v>97</v>
      </c>
      <c r="F19" s="33" t="s">
        <v>158</v>
      </c>
      <c r="G19" s="33" t="s">
        <v>99</v>
      </c>
      <c r="H19" s="48">
        <f>_xlfn.SUMIFS(H20:H997,$B20:$B997,$B19,$D20:$D997,$D20,$E20:$E997,$E20,$F20:$F997,$F20)</f>
        <v>27534000</v>
      </c>
    </row>
    <row r="20" spans="1:8" s="15" customFormat="1" ht="15.75">
      <c r="A20" s="18">
        <v>3</v>
      </c>
      <c r="B20" s="31">
        <v>920</v>
      </c>
      <c r="C20" s="38" t="s">
        <v>20</v>
      </c>
      <c r="D20" s="33" t="s">
        <v>104</v>
      </c>
      <c r="E20" s="33" t="s">
        <v>97</v>
      </c>
      <c r="F20" s="33" t="s">
        <v>158</v>
      </c>
      <c r="G20" s="33" t="s">
        <v>105</v>
      </c>
      <c r="H20" s="49">
        <v>27534000</v>
      </c>
    </row>
    <row r="21" spans="1:8" s="15" customFormat="1" ht="47.25">
      <c r="A21" s="16">
        <v>1</v>
      </c>
      <c r="B21" s="31">
        <v>920</v>
      </c>
      <c r="C21" s="38" t="s">
        <v>21</v>
      </c>
      <c r="D21" s="33" t="s">
        <v>104</v>
      </c>
      <c r="E21" s="33" t="s">
        <v>106</v>
      </c>
      <c r="F21" s="33"/>
      <c r="G21" s="33"/>
      <c r="H21" s="48">
        <f>_xlfn.SUMIFS(H22:H1000,$B22:$B1000,$B22,$D22:$D1000,$D22,$E22:$E1000,$E22)/2</f>
        <v>26822964</v>
      </c>
    </row>
    <row r="22" spans="1:8" s="15" customFormat="1" ht="31.5">
      <c r="A22" s="17">
        <v>2</v>
      </c>
      <c r="B22" s="31">
        <v>920</v>
      </c>
      <c r="C22" s="38" t="s">
        <v>19</v>
      </c>
      <c r="D22" s="33" t="s">
        <v>104</v>
      </c>
      <c r="E22" s="33" t="s">
        <v>106</v>
      </c>
      <c r="F22" s="33" t="s">
        <v>158</v>
      </c>
      <c r="G22" s="33"/>
      <c r="H22" s="48">
        <f>_xlfn.SUMIFS(H23:H1000,$B23:$B1000,$B22,$D23:$D1000,$D23,$E23:$E1000,$E23,$F23:$F1000,$F23)</f>
        <v>26822964</v>
      </c>
    </row>
    <row r="23" spans="1:8" s="15" customFormat="1" ht="15.75">
      <c r="A23" s="18">
        <v>3</v>
      </c>
      <c r="B23" s="31">
        <v>920</v>
      </c>
      <c r="C23" s="38" t="s">
        <v>22</v>
      </c>
      <c r="D23" s="33" t="s">
        <v>104</v>
      </c>
      <c r="E23" s="33" t="s">
        <v>106</v>
      </c>
      <c r="F23" s="33" t="s">
        <v>158</v>
      </c>
      <c r="G23" s="33" t="s">
        <v>107</v>
      </c>
      <c r="H23" s="49">
        <v>26822964</v>
      </c>
    </row>
    <row r="24" spans="1:8" s="15" customFormat="1" ht="15.75">
      <c r="A24" s="14">
        <v>0</v>
      </c>
      <c r="B24" s="29">
        <v>933</v>
      </c>
      <c r="C24" s="30" t="s">
        <v>23</v>
      </c>
      <c r="D24" s="39" t="s">
        <v>99</v>
      </c>
      <c r="E24" s="39" t="s">
        <v>99</v>
      </c>
      <c r="F24" s="39" t="s">
        <v>8</v>
      </c>
      <c r="G24" s="39" t="s">
        <v>99</v>
      </c>
      <c r="H24" s="47">
        <f>_xlfn.SUMIFS(H25:H1009,$B25:$B1009,$B25)/3</f>
        <v>2322089.19</v>
      </c>
    </row>
    <row r="25" spans="1:8" s="15" customFormat="1" ht="63">
      <c r="A25" s="16">
        <v>1</v>
      </c>
      <c r="B25" s="31">
        <v>933</v>
      </c>
      <c r="C25" s="38" t="s">
        <v>24</v>
      </c>
      <c r="D25" s="33" t="s">
        <v>97</v>
      </c>
      <c r="E25" s="33" t="s">
        <v>106</v>
      </c>
      <c r="F25" s="33" t="s">
        <v>8</v>
      </c>
      <c r="G25" s="33" t="s">
        <v>99</v>
      </c>
      <c r="H25" s="48">
        <f>_xlfn.SUMIFS(H26:H1004,$B26:$B1004,$B26,$D26:$D1004,$D26,$E26:$E1004,$E26)/2</f>
        <v>1133754.9</v>
      </c>
    </row>
    <row r="26" spans="1:8" s="15" customFormat="1" ht="47.25">
      <c r="A26" s="17">
        <v>2</v>
      </c>
      <c r="B26" s="31">
        <v>933</v>
      </c>
      <c r="C26" s="35" t="s">
        <v>16</v>
      </c>
      <c r="D26" s="33" t="s">
        <v>97</v>
      </c>
      <c r="E26" s="33" t="s">
        <v>106</v>
      </c>
      <c r="F26" s="33" t="s">
        <v>17</v>
      </c>
      <c r="G26" s="33" t="s">
        <v>99</v>
      </c>
      <c r="H26" s="48">
        <f>_xlfn.SUMIFS(H27:H1004,$B27:$B1004,$B26,$D27:$D1004,$D27,$E27:$E1004,$E27,$F27:$F1004,$F27)</f>
        <v>43310</v>
      </c>
    </row>
    <row r="27" spans="1:8" s="15" customFormat="1" ht="31.5">
      <c r="A27" s="18">
        <v>3</v>
      </c>
      <c r="B27" s="31">
        <v>933</v>
      </c>
      <c r="C27" s="38" t="s">
        <v>13</v>
      </c>
      <c r="D27" s="33" t="s">
        <v>97</v>
      </c>
      <c r="E27" s="33" t="s">
        <v>106</v>
      </c>
      <c r="F27" s="33" t="s">
        <v>17</v>
      </c>
      <c r="G27" s="33" t="s">
        <v>101</v>
      </c>
      <c r="H27" s="49">
        <v>43310</v>
      </c>
    </row>
    <row r="28" spans="1:8" s="15" customFormat="1" ht="63">
      <c r="A28" s="17">
        <v>2</v>
      </c>
      <c r="B28" s="31">
        <v>933</v>
      </c>
      <c r="C28" s="38" t="s">
        <v>10</v>
      </c>
      <c r="D28" s="33" t="s">
        <v>97</v>
      </c>
      <c r="E28" s="33" t="s">
        <v>106</v>
      </c>
      <c r="F28" s="33" t="s">
        <v>157</v>
      </c>
      <c r="G28" s="33" t="s">
        <v>99</v>
      </c>
      <c r="H28" s="48">
        <f>_xlfn.SUMIFS(H29:H1006,$B29:$B1006,$B28,$D29:$D1006,$D29,$E29:$E1006,$E29,$F29:$F1006,$F29)</f>
        <v>1090444.9</v>
      </c>
    </row>
    <row r="29" spans="1:8" s="15" customFormat="1" ht="31.5">
      <c r="A29" s="18">
        <v>3</v>
      </c>
      <c r="B29" s="31">
        <v>933</v>
      </c>
      <c r="C29" s="38" t="s">
        <v>12</v>
      </c>
      <c r="D29" s="33" t="s">
        <v>97</v>
      </c>
      <c r="E29" s="33" t="s">
        <v>106</v>
      </c>
      <c r="F29" s="33" t="s">
        <v>157</v>
      </c>
      <c r="G29" s="33" t="s">
        <v>100</v>
      </c>
      <c r="H29" s="49">
        <v>945542.94</v>
      </c>
    </row>
    <row r="30" spans="1:8" s="15" customFormat="1" ht="31.5">
      <c r="A30" s="18">
        <v>3</v>
      </c>
      <c r="B30" s="31">
        <v>933</v>
      </c>
      <c r="C30" s="38" t="s">
        <v>13</v>
      </c>
      <c r="D30" s="33" t="s">
        <v>97</v>
      </c>
      <c r="E30" s="33" t="s">
        <v>106</v>
      </c>
      <c r="F30" s="33" t="s">
        <v>157</v>
      </c>
      <c r="G30" s="33" t="s">
        <v>101</v>
      </c>
      <c r="H30" s="49">
        <v>144901.96</v>
      </c>
    </row>
    <row r="31" spans="1:8" s="15" customFormat="1" ht="15.75">
      <c r="A31" s="18">
        <v>3</v>
      </c>
      <c r="B31" s="31">
        <v>933</v>
      </c>
      <c r="C31" s="38" t="s">
        <v>14</v>
      </c>
      <c r="D31" s="33" t="s">
        <v>97</v>
      </c>
      <c r="E31" s="33" t="s">
        <v>106</v>
      </c>
      <c r="F31" s="33" t="s">
        <v>157</v>
      </c>
      <c r="G31" s="33" t="s">
        <v>102</v>
      </c>
      <c r="H31" s="49">
        <v>0</v>
      </c>
    </row>
    <row r="32" spans="1:8" s="15" customFormat="1" ht="47.25">
      <c r="A32" s="16">
        <v>1</v>
      </c>
      <c r="B32" s="31">
        <v>933</v>
      </c>
      <c r="C32" s="38" t="s">
        <v>9</v>
      </c>
      <c r="D32" s="33" t="s">
        <v>97</v>
      </c>
      <c r="E32" s="33" t="s">
        <v>98</v>
      </c>
      <c r="F32" s="33" t="s">
        <v>8</v>
      </c>
      <c r="G32" s="33" t="s">
        <v>99</v>
      </c>
      <c r="H32" s="48">
        <f>_xlfn.SUMIFS(H33:H1011,$B33:$B1011,$B33,$D33:$D1011,$D33,$E33:$E1011,$E33)/2</f>
        <v>1188334.29</v>
      </c>
    </row>
    <row r="33" spans="1:8" s="15" customFormat="1" ht="47.25">
      <c r="A33" s="17">
        <v>2</v>
      </c>
      <c r="B33" s="31">
        <v>933</v>
      </c>
      <c r="C33" s="35" t="s">
        <v>16</v>
      </c>
      <c r="D33" s="33" t="s">
        <v>97</v>
      </c>
      <c r="E33" s="33" t="s">
        <v>98</v>
      </c>
      <c r="F33" s="33" t="s">
        <v>17</v>
      </c>
      <c r="G33" s="33" t="s">
        <v>99</v>
      </c>
      <c r="H33" s="48">
        <f>_xlfn.SUMIFS(H34:H1011,$B34:$B1011,$B33,$D34:$D1011,$D34,$E34:$E1011,$E34,$F34:$F1011,$F34)</f>
        <v>3000</v>
      </c>
    </row>
    <row r="34" spans="1:8" s="15" customFormat="1" ht="31.5">
      <c r="A34" s="18">
        <v>3</v>
      </c>
      <c r="B34" s="31">
        <v>933</v>
      </c>
      <c r="C34" s="38" t="s">
        <v>13</v>
      </c>
      <c r="D34" s="33" t="s">
        <v>97</v>
      </c>
      <c r="E34" s="33" t="s">
        <v>98</v>
      </c>
      <c r="F34" s="33" t="s">
        <v>17</v>
      </c>
      <c r="G34" s="33" t="s">
        <v>101</v>
      </c>
      <c r="H34" s="49">
        <v>3000</v>
      </c>
    </row>
    <row r="35" spans="1:8" s="15" customFormat="1" ht="63">
      <c r="A35" s="17">
        <v>2</v>
      </c>
      <c r="B35" s="31">
        <v>933</v>
      </c>
      <c r="C35" s="38" t="s">
        <v>10</v>
      </c>
      <c r="D35" s="33" t="s">
        <v>97</v>
      </c>
      <c r="E35" s="33" t="s">
        <v>98</v>
      </c>
      <c r="F35" s="33" t="s">
        <v>157</v>
      </c>
      <c r="G35" s="33" t="s">
        <v>99</v>
      </c>
      <c r="H35" s="48">
        <f>_xlfn.SUMIFS(H36:H1013,$B36:$B1013,$B35,$D36:$D1013,$D36,$E36:$E1013,$E36,$F36:$F1013,$F36)</f>
        <v>1185334.29</v>
      </c>
    </row>
    <row r="36" spans="1:8" s="15" customFormat="1" ht="31.5">
      <c r="A36" s="18">
        <v>3</v>
      </c>
      <c r="B36" s="31">
        <v>933</v>
      </c>
      <c r="C36" s="38" t="s">
        <v>12</v>
      </c>
      <c r="D36" s="33" t="s">
        <v>97</v>
      </c>
      <c r="E36" s="33" t="s">
        <v>98</v>
      </c>
      <c r="F36" s="33" t="s">
        <v>157</v>
      </c>
      <c r="G36" s="33" t="s">
        <v>100</v>
      </c>
      <c r="H36" s="49">
        <v>1133434.29</v>
      </c>
    </row>
    <row r="37" spans="1:8" s="15" customFormat="1" ht="31.5">
      <c r="A37" s="18">
        <v>3</v>
      </c>
      <c r="B37" s="31">
        <v>933</v>
      </c>
      <c r="C37" s="38" t="s">
        <v>13</v>
      </c>
      <c r="D37" s="33" t="s">
        <v>97</v>
      </c>
      <c r="E37" s="33" t="s">
        <v>98</v>
      </c>
      <c r="F37" s="33" t="s">
        <v>157</v>
      </c>
      <c r="G37" s="33" t="s">
        <v>101</v>
      </c>
      <c r="H37" s="49">
        <v>51900</v>
      </c>
    </row>
    <row r="38" spans="1:8" s="15" customFormat="1" ht="31.5">
      <c r="A38" s="14">
        <v>0</v>
      </c>
      <c r="B38" s="29">
        <v>935</v>
      </c>
      <c r="C38" s="30" t="s">
        <v>26</v>
      </c>
      <c r="D38" s="39" t="s">
        <v>99</v>
      </c>
      <c r="E38" s="39" t="s">
        <v>99</v>
      </c>
      <c r="F38" s="39" t="s">
        <v>8</v>
      </c>
      <c r="G38" s="39" t="s">
        <v>99</v>
      </c>
      <c r="H38" s="47">
        <f>_xlfn.SUMIFS(H39:H1023,$B39:$B1023,$B39)/3</f>
        <v>29023609.110000003</v>
      </c>
    </row>
    <row r="39" spans="1:8" s="15" customFormat="1" ht="15.75">
      <c r="A39" s="16">
        <v>1</v>
      </c>
      <c r="B39" s="31">
        <v>935</v>
      </c>
      <c r="C39" s="38" t="s">
        <v>27</v>
      </c>
      <c r="D39" s="33" t="s">
        <v>109</v>
      </c>
      <c r="E39" s="33" t="s">
        <v>109</v>
      </c>
      <c r="F39" s="33" t="s">
        <v>8</v>
      </c>
      <c r="G39" s="33" t="s">
        <v>99</v>
      </c>
      <c r="H39" s="48">
        <f>_xlfn.SUMIFS(H40:H1018,$B40:$B1018,$B40,$D40:$D1018,$D40,$E40:$E1018,$E40)/2</f>
        <v>809351.49</v>
      </c>
    </row>
    <row r="40" spans="1:8" s="15" customFormat="1" ht="31.5">
      <c r="A40" s="17">
        <v>2</v>
      </c>
      <c r="B40" s="31">
        <v>935</v>
      </c>
      <c r="C40" s="38" t="s">
        <v>171</v>
      </c>
      <c r="D40" s="33" t="s">
        <v>109</v>
      </c>
      <c r="E40" s="33" t="s">
        <v>109</v>
      </c>
      <c r="F40" s="33" t="s">
        <v>28</v>
      </c>
      <c r="G40" s="33"/>
      <c r="H40" s="48">
        <f>_xlfn.SUMIFS(H41:H1018,$B41:$B1018,$B40,$D41:$D1018,$D41,$E41:$E1018,$E41,$F41:$F1018,$F41)</f>
        <v>809351.49</v>
      </c>
    </row>
    <row r="41" spans="1:8" s="15" customFormat="1" ht="15.75">
      <c r="A41" s="18">
        <v>3</v>
      </c>
      <c r="B41" s="31">
        <v>935</v>
      </c>
      <c r="C41" s="38" t="s">
        <v>29</v>
      </c>
      <c r="D41" s="33" t="s">
        <v>109</v>
      </c>
      <c r="E41" s="33" t="s">
        <v>109</v>
      </c>
      <c r="F41" s="33" t="s">
        <v>28</v>
      </c>
      <c r="G41" s="33" t="s">
        <v>110</v>
      </c>
      <c r="H41" s="49">
        <v>576357.49</v>
      </c>
    </row>
    <row r="42" spans="1:8" s="15" customFormat="1" ht="31.5">
      <c r="A42" s="18">
        <v>3</v>
      </c>
      <c r="B42" s="31">
        <v>935</v>
      </c>
      <c r="C42" s="38" t="s">
        <v>13</v>
      </c>
      <c r="D42" s="33" t="s">
        <v>109</v>
      </c>
      <c r="E42" s="33" t="s">
        <v>109</v>
      </c>
      <c r="F42" s="33" t="s">
        <v>28</v>
      </c>
      <c r="G42" s="33" t="s">
        <v>101</v>
      </c>
      <c r="H42" s="49">
        <v>232994</v>
      </c>
    </row>
    <row r="43" spans="1:8" s="15" customFormat="1" ht="15.75">
      <c r="A43" s="16">
        <v>1</v>
      </c>
      <c r="B43" s="31">
        <v>935</v>
      </c>
      <c r="C43" s="38" t="s">
        <v>30</v>
      </c>
      <c r="D43" s="33" t="s">
        <v>111</v>
      </c>
      <c r="E43" s="33" t="s">
        <v>97</v>
      </c>
      <c r="F43" s="33" t="s">
        <v>8</v>
      </c>
      <c r="G43" s="33" t="s">
        <v>99</v>
      </c>
      <c r="H43" s="48">
        <f>_xlfn.SUMIFS(H44:H1022,$B44:$B1022,$B44,$D44:$D1022,$D44,$E44:$E1022,$E44)/2</f>
        <v>22722989.82</v>
      </c>
    </row>
    <row r="44" spans="1:8" s="15" customFormat="1" ht="31.5">
      <c r="A44" s="17">
        <v>2</v>
      </c>
      <c r="B44" s="31">
        <v>935</v>
      </c>
      <c r="C44" s="38" t="s">
        <v>139</v>
      </c>
      <c r="D44" s="33" t="s">
        <v>111</v>
      </c>
      <c r="E44" s="33" t="s">
        <v>97</v>
      </c>
      <c r="F44" s="33" t="s">
        <v>31</v>
      </c>
      <c r="G44" s="33"/>
      <c r="H44" s="48">
        <f>_xlfn.SUMIFS(H45:H1022,$B45:$B1022,$B44,$D45:$D1022,$D45,$E45:$E1022,$E45,$F45:$F1022,$F45)</f>
        <v>20310788.1</v>
      </c>
    </row>
    <row r="45" spans="1:8" s="15" customFormat="1" ht="15.75">
      <c r="A45" s="18">
        <v>3</v>
      </c>
      <c r="B45" s="31">
        <v>935</v>
      </c>
      <c r="C45" s="38" t="s">
        <v>29</v>
      </c>
      <c r="D45" s="33" t="s">
        <v>111</v>
      </c>
      <c r="E45" s="33" t="s">
        <v>97</v>
      </c>
      <c r="F45" s="33" t="s">
        <v>31</v>
      </c>
      <c r="G45" s="33" t="s">
        <v>110</v>
      </c>
      <c r="H45" s="49">
        <v>12096667</v>
      </c>
    </row>
    <row r="46" spans="1:8" s="15" customFormat="1" ht="31.5">
      <c r="A46" s="18">
        <v>3</v>
      </c>
      <c r="B46" s="31">
        <v>935</v>
      </c>
      <c r="C46" s="38" t="s">
        <v>13</v>
      </c>
      <c r="D46" s="33" t="s">
        <v>111</v>
      </c>
      <c r="E46" s="33" t="s">
        <v>97</v>
      </c>
      <c r="F46" s="33" t="s">
        <v>31</v>
      </c>
      <c r="G46" s="33" t="s">
        <v>101</v>
      </c>
      <c r="H46" s="49">
        <v>7535901.1</v>
      </c>
    </row>
    <row r="47" spans="1:8" s="15" customFormat="1" ht="15.75">
      <c r="A47" s="18">
        <v>3</v>
      </c>
      <c r="B47" s="31">
        <v>935</v>
      </c>
      <c r="C47" s="38" t="s">
        <v>60</v>
      </c>
      <c r="D47" s="33" t="s">
        <v>111</v>
      </c>
      <c r="E47" s="33" t="s">
        <v>97</v>
      </c>
      <c r="F47" s="33" t="s">
        <v>31</v>
      </c>
      <c r="G47" s="33" t="s">
        <v>119</v>
      </c>
      <c r="H47" s="49">
        <v>600000</v>
      </c>
    </row>
    <row r="48" spans="1:8" s="15" customFormat="1" ht="15.75">
      <c r="A48" s="18">
        <v>3</v>
      </c>
      <c r="B48" s="31">
        <v>935</v>
      </c>
      <c r="C48" s="38" t="s">
        <v>14</v>
      </c>
      <c r="D48" s="33" t="s">
        <v>111</v>
      </c>
      <c r="E48" s="33" t="s">
        <v>97</v>
      </c>
      <c r="F48" s="33" t="s">
        <v>31</v>
      </c>
      <c r="G48" s="33" t="s">
        <v>102</v>
      </c>
      <c r="H48" s="49">
        <v>78220</v>
      </c>
    </row>
    <row r="49" spans="1:8" s="15" customFormat="1" ht="47.25">
      <c r="A49" s="17">
        <v>2</v>
      </c>
      <c r="B49" s="31">
        <v>935</v>
      </c>
      <c r="C49" s="38" t="s">
        <v>140</v>
      </c>
      <c r="D49" s="33" t="s">
        <v>111</v>
      </c>
      <c r="E49" s="33" t="s">
        <v>97</v>
      </c>
      <c r="F49" s="33" t="s">
        <v>32</v>
      </c>
      <c r="G49" s="33"/>
      <c r="H49" s="48">
        <f>_xlfn.SUMIFS(H50:H1027,$B50:$B1027,$B49,$D50:$D1027,$D50,$E50:$E1027,$E50,$F50:$F1027,$F50)</f>
        <v>2377201.72</v>
      </c>
    </row>
    <row r="50" spans="1:8" s="15" customFormat="1" ht="15.75">
      <c r="A50" s="18">
        <v>3</v>
      </c>
      <c r="B50" s="31">
        <v>935</v>
      </c>
      <c r="C50" s="38" t="s">
        <v>29</v>
      </c>
      <c r="D50" s="33" t="s">
        <v>111</v>
      </c>
      <c r="E50" s="33" t="s">
        <v>97</v>
      </c>
      <c r="F50" s="33" t="s">
        <v>32</v>
      </c>
      <c r="G50" s="33" t="s">
        <v>110</v>
      </c>
      <c r="H50" s="49">
        <v>2050131.53</v>
      </c>
    </row>
    <row r="51" spans="1:8" s="15" customFormat="1" ht="31.5">
      <c r="A51" s="18">
        <v>3</v>
      </c>
      <c r="B51" s="31">
        <v>935</v>
      </c>
      <c r="C51" s="38" t="s">
        <v>13</v>
      </c>
      <c r="D51" s="33" t="s">
        <v>111</v>
      </c>
      <c r="E51" s="33" t="s">
        <v>97</v>
      </c>
      <c r="F51" s="33" t="s">
        <v>32</v>
      </c>
      <c r="G51" s="33" t="s">
        <v>101</v>
      </c>
      <c r="H51" s="49">
        <v>327070.19</v>
      </c>
    </row>
    <row r="52" spans="1:8" s="15" customFormat="1" ht="47.25">
      <c r="A52" s="17">
        <v>2</v>
      </c>
      <c r="B52" s="31">
        <v>935</v>
      </c>
      <c r="C52" s="38" t="s">
        <v>191</v>
      </c>
      <c r="D52" s="33" t="s">
        <v>111</v>
      </c>
      <c r="E52" s="33" t="s">
        <v>97</v>
      </c>
      <c r="F52" s="33" t="s">
        <v>190</v>
      </c>
      <c r="G52" s="33"/>
      <c r="H52" s="48">
        <f>_xlfn.SUMIFS(H53:H1030,$B53:$B1030,$B52,$D53:$D1030,$D53,$E53:$E1030,$E53,$F53:$F1030,$F53)</f>
        <v>35000</v>
      </c>
    </row>
    <row r="53" spans="1:8" s="15" customFormat="1" ht="31.5">
      <c r="A53" s="18">
        <v>3</v>
      </c>
      <c r="B53" s="31">
        <v>935</v>
      </c>
      <c r="C53" s="38" t="s">
        <v>13</v>
      </c>
      <c r="D53" s="33" t="s">
        <v>111</v>
      </c>
      <c r="E53" s="33" t="s">
        <v>97</v>
      </c>
      <c r="F53" s="33" t="s">
        <v>190</v>
      </c>
      <c r="G53" s="33" t="s">
        <v>101</v>
      </c>
      <c r="H53" s="49">
        <v>35000</v>
      </c>
    </row>
    <row r="54" spans="1:8" s="15" customFormat="1" ht="15.75">
      <c r="A54" s="16">
        <v>1</v>
      </c>
      <c r="B54" s="31">
        <v>935</v>
      </c>
      <c r="C54" s="38" t="s">
        <v>33</v>
      </c>
      <c r="D54" s="33" t="s">
        <v>112</v>
      </c>
      <c r="E54" s="33" t="s">
        <v>98</v>
      </c>
      <c r="F54" s="33"/>
      <c r="G54" s="33"/>
      <c r="H54" s="48">
        <f>_xlfn.SUMIFS(H55:H1031,$B55:$B1031,$B55,$D55:$D1031,$D55,$E55:$E1031,$E55)/2</f>
        <v>1144680</v>
      </c>
    </row>
    <row r="55" spans="1:8" s="15" customFormat="1" ht="63">
      <c r="A55" s="17">
        <v>2</v>
      </c>
      <c r="B55" s="31">
        <v>935</v>
      </c>
      <c r="C55" s="38" t="s">
        <v>130</v>
      </c>
      <c r="D55" s="33" t="s">
        <v>112</v>
      </c>
      <c r="E55" s="33" t="s">
        <v>98</v>
      </c>
      <c r="F55" s="33" t="s">
        <v>34</v>
      </c>
      <c r="G55" s="33"/>
      <c r="H55" s="48">
        <f>_xlfn.SUMIFS(H56:H1031,$B56:$B1031,$B55,$D56:$D1031,$D56,$E56:$E1031,$E56,$F56:$F1031,$F56)</f>
        <v>170000</v>
      </c>
    </row>
    <row r="56" spans="1:8" s="15" customFormat="1" ht="31.5">
      <c r="A56" s="18">
        <v>3</v>
      </c>
      <c r="B56" s="31">
        <v>935</v>
      </c>
      <c r="C56" s="38" t="s">
        <v>13</v>
      </c>
      <c r="D56" s="33" t="s">
        <v>112</v>
      </c>
      <c r="E56" s="33" t="s">
        <v>98</v>
      </c>
      <c r="F56" s="33" t="s">
        <v>34</v>
      </c>
      <c r="G56" s="33" t="s">
        <v>101</v>
      </c>
      <c r="H56" s="49">
        <v>70000</v>
      </c>
    </row>
    <row r="57" spans="1:8" s="15" customFormat="1" ht="15.75">
      <c r="A57" s="18">
        <v>3</v>
      </c>
      <c r="B57" s="31">
        <v>935</v>
      </c>
      <c r="C57" s="38" t="s">
        <v>60</v>
      </c>
      <c r="D57" s="33" t="s">
        <v>112</v>
      </c>
      <c r="E57" s="33" t="s">
        <v>98</v>
      </c>
      <c r="F57" s="33" t="s">
        <v>34</v>
      </c>
      <c r="G57" s="33" t="s">
        <v>119</v>
      </c>
      <c r="H57" s="49">
        <v>100000</v>
      </c>
    </row>
    <row r="58" spans="1:10" s="15" customFormat="1" ht="78.75">
      <c r="A58" s="17">
        <v>2</v>
      </c>
      <c r="B58" s="31">
        <v>935</v>
      </c>
      <c r="C58" s="38" t="s">
        <v>35</v>
      </c>
      <c r="D58" s="33" t="s">
        <v>112</v>
      </c>
      <c r="E58" s="33" t="s">
        <v>98</v>
      </c>
      <c r="F58" s="33" t="s">
        <v>36</v>
      </c>
      <c r="G58" s="33"/>
      <c r="H58" s="48">
        <f>_xlfn.SUMIFS(H59:H1034,$B59:$B1034,$B58,$D59:$D1034,$D59,$E59:$E1034,$E59,$F59:$F1034,$F59)</f>
        <v>974680</v>
      </c>
      <c r="J58" s="15" t="s">
        <v>99</v>
      </c>
    </row>
    <row r="59" spans="1:8" s="15" customFormat="1" ht="47.25">
      <c r="A59" s="18">
        <v>3</v>
      </c>
      <c r="B59" s="31">
        <v>935</v>
      </c>
      <c r="C59" s="38" t="s">
        <v>73</v>
      </c>
      <c r="D59" s="33" t="s">
        <v>112</v>
      </c>
      <c r="E59" s="33" t="s">
        <v>98</v>
      </c>
      <c r="F59" s="33" t="s">
        <v>36</v>
      </c>
      <c r="G59" s="33" t="s">
        <v>121</v>
      </c>
      <c r="H59" s="49">
        <v>974680</v>
      </c>
    </row>
    <row r="60" spans="1:8" s="15" customFormat="1" ht="15.75">
      <c r="A60" s="16">
        <v>1</v>
      </c>
      <c r="B60" s="31">
        <v>935</v>
      </c>
      <c r="C60" s="38" t="s">
        <v>37</v>
      </c>
      <c r="D60" s="33" t="s">
        <v>113</v>
      </c>
      <c r="E60" s="33" t="s">
        <v>97</v>
      </c>
      <c r="F60" s="33" t="s">
        <v>8</v>
      </c>
      <c r="G60" s="33" t="s">
        <v>99</v>
      </c>
      <c r="H60" s="48">
        <f>_xlfn.SUMIFS(H61:H1037,$B61:$B1037,$B61,$D61:$D1037,$D61,$E61:$E1037,$E61)/2</f>
        <v>4346587.8</v>
      </c>
    </row>
    <row r="61" spans="1:8" s="15" customFormat="1" ht="47.25">
      <c r="A61" s="17">
        <v>2</v>
      </c>
      <c r="B61" s="31">
        <v>935</v>
      </c>
      <c r="C61" s="38" t="s">
        <v>141</v>
      </c>
      <c r="D61" s="33" t="s">
        <v>113</v>
      </c>
      <c r="E61" s="33" t="s">
        <v>97</v>
      </c>
      <c r="F61" s="33" t="s">
        <v>38</v>
      </c>
      <c r="G61" s="33"/>
      <c r="H61" s="48">
        <f>_xlfn.SUMIFS(H62:H1037,$B62:$B1037,$B61,$D62:$D1037,$D62,$E62:$E1037,$E62,$F62:$F1037,$F62)</f>
        <v>4346587.8</v>
      </c>
    </row>
    <row r="62" spans="1:8" s="15" customFormat="1" ht="31.5">
      <c r="A62" s="18">
        <v>3</v>
      </c>
      <c r="B62" s="31">
        <v>935</v>
      </c>
      <c r="C62" s="38" t="s">
        <v>39</v>
      </c>
      <c r="D62" s="33" t="s">
        <v>113</v>
      </c>
      <c r="E62" s="33" t="s">
        <v>97</v>
      </c>
      <c r="F62" s="33" t="s">
        <v>38</v>
      </c>
      <c r="G62" s="33" t="s">
        <v>110</v>
      </c>
      <c r="H62" s="49">
        <v>2727004.9</v>
      </c>
    </row>
    <row r="63" spans="1:8" s="15" customFormat="1" ht="31.5">
      <c r="A63" s="18">
        <v>3</v>
      </c>
      <c r="B63" s="31">
        <v>935</v>
      </c>
      <c r="C63" s="38" t="s">
        <v>13</v>
      </c>
      <c r="D63" s="33" t="s">
        <v>113</v>
      </c>
      <c r="E63" s="33" t="s">
        <v>97</v>
      </c>
      <c r="F63" s="33" t="s">
        <v>38</v>
      </c>
      <c r="G63" s="33" t="s">
        <v>101</v>
      </c>
      <c r="H63" s="49">
        <v>1619582.9</v>
      </c>
    </row>
    <row r="64" spans="1:8" s="15" customFormat="1" ht="47.25">
      <c r="A64" s="14">
        <v>0</v>
      </c>
      <c r="B64" s="29">
        <v>943</v>
      </c>
      <c r="C64" s="30" t="s">
        <v>42</v>
      </c>
      <c r="D64" s="39"/>
      <c r="E64" s="39"/>
      <c r="F64" s="39"/>
      <c r="G64" s="39"/>
      <c r="H64" s="47">
        <f>_xlfn.SUMIFS(H65:H1047,$B65:$B1047,$B65)/3</f>
        <v>7889978.169999999</v>
      </c>
    </row>
    <row r="65" spans="1:8" s="15" customFormat="1" ht="15.75">
      <c r="A65" s="16">
        <v>1</v>
      </c>
      <c r="B65" s="31">
        <v>943</v>
      </c>
      <c r="C65" s="38" t="s">
        <v>40</v>
      </c>
      <c r="D65" s="33" t="s">
        <v>112</v>
      </c>
      <c r="E65" s="33" t="s">
        <v>114</v>
      </c>
      <c r="F65" s="33" t="s">
        <v>8</v>
      </c>
      <c r="G65" s="33" t="s">
        <v>99</v>
      </c>
      <c r="H65" s="48">
        <f>_xlfn.SUMIFS(H66:H1042,$B66:$B1042,$B66,$D66:$D1042,$D66,$E66:$E1042,$E66)/2</f>
        <v>5548923.17</v>
      </c>
    </row>
    <row r="66" spans="1:8" s="15" customFormat="1" ht="63">
      <c r="A66" s="17">
        <v>2</v>
      </c>
      <c r="B66" s="31">
        <v>943</v>
      </c>
      <c r="C66" s="38" t="s">
        <v>159</v>
      </c>
      <c r="D66" s="33" t="s">
        <v>112</v>
      </c>
      <c r="E66" s="33" t="s">
        <v>114</v>
      </c>
      <c r="F66" s="33" t="s">
        <v>11</v>
      </c>
      <c r="G66" s="33"/>
      <c r="H66" s="48">
        <f>_xlfn.SUMIFS(H67:H1042,$B67:$B1042,$B66,$D67:$D1042,$D67,$E67:$E1042,$E67,$F67:$F1042,$F67)</f>
        <v>5548923.17</v>
      </c>
    </row>
    <row r="67" spans="1:8" s="15" customFormat="1" ht="31.5">
      <c r="A67" s="18">
        <v>3</v>
      </c>
      <c r="B67" s="31">
        <v>943</v>
      </c>
      <c r="C67" s="38" t="s">
        <v>25</v>
      </c>
      <c r="D67" s="33" t="s">
        <v>112</v>
      </c>
      <c r="E67" s="33" t="s">
        <v>114</v>
      </c>
      <c r="F67" s="33" t="s">
        <v>11</v>
      </c>
      <c r="G67" s="33" t="s">
        <v>108</v>
      </c>
      <c r="H67" s="49">
        <v>5548923.17</v>
      </c>
    </row>
    <row r="68" spans="1:8" s="15" customFormat="1" ht="15.75">
      <c r="A68" s="16">
        <v>1</v>
      </c>
      <c r="B68" s="31">
        <v>943</v>
      </c>
      <c r="C68" s="38" t="s">
        <v>33</v>
      </c>
      <c r="D68" s="33" t="s">
        <v>112</v>
      </c>
      <c r="E68" s="33" t="s">
        <v>98</v>
      </c>
      <c r="F68" s="33"/>
      <c r="G68" s="33"/>
      <c r="H68" s="48">
        <f>_xlfn.SUMIFS(H69:H1045,$B69:$B1045,$B69,$D69:$D1045,$D69,$E69:$E1045,$E69)/2</f>
        <v>2341055</v>
      </c>
    </row>
    <row r="69" spans="1:8" s="15" customFormat="1" ht="63">
      <c r="A69" s="17">
        <v>2</v>
      </c>
      <c r="B69" s="31">
        <v>943</v>
      </c>
      <c r="C69" s="38" t="s">
        <v>159</v>
      </c>
      <c r="D69" s="33" t="s">
        <v>112</v>
      </c>
      <c r="E69" s="33" t="s">
        <v>98</v>
      </c>
      <c r="F69" s="33" t="s">
        <v>11</v>
      </c>
      <c r="G69" s="33"/>
      <c r="H69" s="48">
        <f>_xlfn.SUMIFS(H70:H1045,$B70:$B1045,$B69,$D70:$D1045,$D70,$E70:$E1045,$E70,$F70:$F1045,$F70)</f>
        <v>2341055</v>
      </c>
    </row>
    <row r="70" spans="1:8" s="15" customFormat="1" ht="15.75">
      <c r="A70" s="18">
        <v>3</v>
      </c>
      <c r="B70" s="31">
        <v>943</v>
      </c>
      <c r="C70" s="38" t="s">
        <v>29</v>
      </c>
      <c r="D70" s="33" t="s">
        <v>112</v>
      </c>
      <c r="E70" s="33" t="s">
        <v>98</v>
      </c>
      <c r="F70" s="33" t="s">
        <v>11</v>
      </c>
      <c r="G70" s="33" t="s">
        <v>110</v>
      </c>
      <c r="H70" s="49">
        <v>2259294.62</v>
      </c>
    </row>
    <row r="71" spans="1:8" s="15" customFormat="1" ht="31.5">
      <c r="A71" s="18">
        <v>3</v>
      </c>
      <c r="B71" s="31">
        <v>943</v>
      </c>
      <c r="C71" s="38" t="s">
        <v>13</v>
      </c>
      <c r="D71" s="33" t="s">
        <v>112</v>
      </c>
      <c r="E71" s="33" t="s">
        <v>98</v>
      </c>
      <c r="F71" s="33" t="s">
        <v>11</v>
      </c>
      <c r="G71" s="33" t="s">
        <v>101</v>
      </c>
      <c r="H71" s="49">
        <v>81760.38</v>
      </c>
    </row>
    <row r="72" spans="1:8" s="15" customFormat="1" ht="15.75">
      <c r="A72" s="18">
        <v>3</v>
      </c>
      <c r="B72" s="31">
        <v>943</v>
      </c>
      <c r="C72" s="38" t="s">
        <v>14</v>
      </c>
      <c r="D72" s="33" t="s">
        <v>112</v>
      </c>
      <c r="E72" s="33" t="s">
        <v>98</v>
      </c>
      <c r="F72" s="33" t="s">
        <v>11</v>
      </c>
      <c r="G72" s="33" t="s">
        <v>102</v>
      </c>
      <c r="H72" s="49">
        <v>0</v>
      </c>
    </row>
    <row r="73" spans="1:8" s="15" customFormat="1" ht="31.5">
      <c r="A73" s="14">
        <v>0</v>
      </c>
      <c r="B73" s="29">
        <v>950</v>
      </c>
      <c r="C73" s="30" t="s">
        <v>44</v>
      </c>
      <c r="D73" s="39"/>
      <c r="E73" s="39"/>
      <c r="F73" s="39"/>
      <c r="G73" s="39"/>
      <c r="H73" s="47">
        <f>_xlfn.SUMIFS(H74:H1056,$B74:$B1056,$B74)/3</f>
        <v>27161070.819999997</v>
      </c>
    </row>
    <row r="74" spans="1:8" s="15" customFormat="1" ht="63">
      <c r="A74" s="16">
        <v>1</v>
      </c>
      <c r="B74" s="31">
        <v>950</v>
      </c>
      <c r="C74" s="38" t="s">
        <v>45</v>
      </c>
      <c r="D74" s="33" t="s">
        <v>97</v>
      </c>
      <c r="E74" s="33" t="s">
        <v>114</v>
      </c>
      <c r="F74" s="33" t="s">
        <v>8</v>
      </c>
      <c r="G74" s="33" t="s">
        <v>99</v>
      </c>
      <c r="H74" s="48">
        <f>_xlfn.SUMIFS(H75:H1051,$B75:$B1051,$B75,$D75:$D1051,$D75,$E75:$E1051,$E75)/2</f>
        <v>4563308.16</v>
      </c>
    </row>
    <row r="75" spans="1:8" s="15" customFormat="1" ht="47.25">
      <c r="A75" s="17">
        <v>2</v>
      </c>
      <c r="B75" s="31">
        <v>950</v>
      </c>
      <c r="C75" s="35" t="s">
        <v>16</v>
      </c>
      <c r="D75" s="33" t="s">
        <v>97</v>
      </c>
      <c r="E75" s="33" t="s">
        <v>114</v>
      </c>
      <c r="F75" s="33" t="s">
        <v>17</v>
      </c>
      <c r="G75" s="33" t="s">
        <v>99</v>
      </c>
      <c r="H75" s="48">
        <f>_xlfn.SUMIFS(H76:H1051,$B76:$B1051,$B75,$D76:$D1051,$D76,$E76:$E1051,$E76,$F76:$F1051,$F76)</f>
        <v>100000</v>
      </c>
    </row>
    <row r="76" spans="1:8" s="15" customFormat="1" ht="31.5">
      <c r="A76" s="18">
        <v>3</v>
      </c>
      <c r="B76" s="31">
        <v>950</v>
      </c>
      <c r="C76" s="38" t="s">
        <v>13</v>
      </c>
      <c r="D76" s="33" t="s">
        <v>97</v>
      </c>
      <c r="E76" s="33" t="s">
        <v>114</v>
      </c>
      <c r="F76" s="33" t="s">
        <v>17</v>
      </c>
      <c r="G76" s="33" t="s">
        <v>101</v>
      </c>
      <c r="H76" s="49">
        <v>100000</v>
      </c>
    </row>
    <row r="77" spans="1:8" s="15" customFormat="1" ht="63">
      <c r="A77" s="17">
        <v>2</v>
      </c>
      <c r="B77" s="31">
        <v>950</v>
      </c>
      <c r="C77" s="38" t="s">
        <v>10</v>
      </c>
      <c r="D77" s="33" t="s">
        <v>97</v>
      </c>
      <c r="E77" s="33" t="s">
        <v>114</v>
      </c>
      <c r="F77" s="33" t="s">
        <v>157</v>
      </c>
      <c r="G77" s="33" t="s">
        <v>99</v>
      </c>
      <c r="H77" s="48">
        <f>_xlfn.SUMIFS(H78:H1053,$B78:$B1053,$B77,$D78:$D1053,$D78,$E78:$E1053,$E78,$F78:$F1053,$F78)</f>
        <v>4463308.16</v>
      </c>
    </row>
    <row r="78" spans="1:8" s="15" customFormat="1" ht="31.5">
      <c r="A78" s="18">
        <v>3</v>
      </c>
      <c r="B78" s="31">
        <v>950</v>
      </c>
      <c r="C78" s="38" t="s">
        <v>12</v>
      </c>
      <c r="D78" s="33" t="s">
        <v>97</v>
      </c>
      <c r="E78" s="33" t="s">
        <v>114</v>
      </c>
      <c r="F78" s="33" t="s">
        <v>157</v>
      </c>
      <c r="G78" s="33" t="s">
        <v>100</v>
      </c>
      <c r="H78" s="49">
        <v>4176733.25</v>
      </c>
    </row>
    <row r="79" spans="1:8" s="15" customFormat="1" ht="31.5">
      <c r="A79" s="18">
        <v>3</v>
      </c>
      <c r="B79" s="31">
        <v>950</v>
      </c>
      <c r="C79" s="38" t="s">
        <v>13</v>
      </c>
      <c r="D79" s="33" t="s">
        <v>97</v>
      </c>
      <c r="E79" s="33" t="s">
        <v>114</v>
      </c>
      <c r="F79" s="33" t="s">
        <v>157</v>
      </c>
      <c r="G79" s="33" t="s">
        <v>101</v>
      </c>
      <c r="H79" s="49">
        <v>286074.91</v>
      </c>
    </row>
    <row r="80" spans="1:8" s="15" customFormat="1" ht="15.75">
      <c r="A80" s="18">
        <v>3</v>
      </c>
      <c r="B80" s="31">
        <v>950</v>
      </c>
      <c r="C80" s="38" t="s">
        <v>14</v>
      </c>
      <c r="D80" s="33" t="s">
        <v>97</v>
      </c>
      <c r="E80" s="33" t="s">
        <v>114</v>
      </c>
      <c r="F80" s="33" t="s">
        <v>157</v>
      </c>
      <c r="G80" s="33" t="s">
        <v>102</v>
      </c>
      <c r="H80" s="49">
        <v>500</v>
      </c>
    </row>
    <row r="81" spans="1:8" s="15" customFormat="1" ht="15.75">
      <c r="A81" s="16">
        <v>1</v>
      </c>
      <c r="B81" s="31">
        <v>950</v>
      </c>
      <c r="C81" s="38" t="s">
        <v>15</v>
      </c>
      <c r="D81" s="33" t="s">
        <v>97</v>
      </c>
      <c r="E81" s="33" t="s">
        <v>103</v>
      </c>
      <c r="F81" s="33"/>
      <c r="G81" s="33"/>
      <c r="H81" s="48">
        <f>_xlfn.SUMIFS(H82:H1058,$B82:$B1058,$B82,$D82:$D1058,$D82,$E82:$E1058,$E82)/2</f>
        <v>331759.02</v>
      </c>
    </row>
    <row r="82" spans="1:8" s="15" customFormat="1" ht="63">
      <c r="A82" s="17">
        <v>2</v>
      </c>
      <c r="B82" s="31">
        <v>950</v>
      </c>
      <c r="C82" s="38" t="s">
        <v>160</v>
      </c>
      <c r="D82" s="33" t="s">
        <v>97</v>
      </c>
      <c r="E82" s="33" t="s">
        <v>103</v>
      </c>
      <c r="F82" s="33" t="s">
        <v>65</v>
      </c>
      <c r="G82" s="33" t="s">
        <v>99</v>
      </c>
      <c r="H82" s="48">
        <f>_xlfn.SUMIFS(H83:H1058,$B83:$B1058,$B82,$D83:$D1058,$D83,$E83:$E1058,$E83,$F83:$F1058,$F83)</f>
        <v>331759.02</v>
      </c>
    </row>
    <row r="83" spans="1:8" s="15" customFormat="1" ht="31.5">
      <c r="A83" s="18">
        <v>3</v>
      </c>
      <c r="B83" s="31">
        <v>950</v>
      </c>
      <c r="C83" s="38" t="s">
        <v>13</v>
      </c>
      <c r="D83" s="33" t="s">
        <v>97</v>
      </c>
      <c r="E83" s="33" t="s">
        <v>103</v>
      </c>
      <c r="F83" s="33" t="s">
        <v>65</v>
      </c>
      <c r="G83" s="33" t="s">
        <v>101</v>
      </c>
      <c r="H83" s="49">
        <v>331759.02</v>
      </c>
    </row>
    <row r="84" spans="1:8" s="15" customFormat="1" ht="31.5">
      <c r="A84" s="16">
        <v>1</v>
      </c>
      <c r="B84" s="31">
        <v>950</v>
      </c>
      <c r="C84" s="38" t="s">
        <v>47</v>
      </c>
      <c r="D84" s="33" t="s">
        <v>106</v>
      </c>
      <c r="E84" s="33" t="s">
        <v>104</v>
      </c>
      <c r="F84" s="33"/>
      <c r="G84" s="33"/>
      <c r="H84" s="48">
        <f>_xlfn.SUMIFS(H85:H1061,$B85:$B1061,$B85,$D85:$D1061,$D85,$E85:$E1061,$E85)/2</f>
        <v>347893.69</v>
      </c>
    </row>
    <row r="85" spans="1:8" s="15" customFormat="1" ht="47.25">
      <c r="A85" s="17">
        <v>2</v>
      </c>
      <c r="B85" s="31">
        <v>950</v>
      </c>
      <c r="C85" s="38" t="s">
        <v>48</v>
      </c>
      <c r="D85" s="33" t="s">
        <v>106</v>
      </c>
      <c r="E85" s="33" t="s">
        <v>104</v>
      </c>
      <c r="F85" s="33" t="s">
        <v>49</v>
      </c>
      <c r="G85" s="33"/>
      <c r="H85" s="48">
        <f>_xlfn.SUMIFS(H86:H1061,$B86:$B1061,$B85,$D86:$D1061,$D86,$E86:$E1061,$E86,$F86:$F1061,$F86)</f>
        <v>347893.69</v>
      </c>
    </row>
    <row r="86" spans="1:8" s="15" customFormat="1" ht="31.5">
      <c r="A86" s="18">
        <v>3</v>
      </c>
      <c r="B86" s="31">
        <v>950</v>
      </c>
      <c r="C86" s="38" t="s">
        <v>13</v>
      </c>
      <c r="D86" s="33" t="s">
        <v>106</v>
      </c>
      <c r="E86" s="33" t="s">
        <v>104</v>
      </c>
      <c r="F86" s="33" t="s">
        <v>49</v>
      </c>
      <c r="G86" s="33" t="s">
        <v>101</v>
      </c>
      <c r="H86" s="49">
        <v>347893.69</v>
      </c>
    </row>
    <row r="87" spans="1:8" s="15" customFormat="1" ht="15.75">
      <c r="A87" s="16">
        <v>1</v>
      </c>
      <c r="B87" s="31">
        <v>950</v>
      </c>
      <c r="C87" s="38" t="s">
        <v>50</v>
      </c>
      <c r="D87" s="33" t="s">
        <v>114</v>
      </c>
      <c r="E87" s="33" t="s">
        <v>115</v>
      </c>
      <c r="F87" s="33"/>
      <c r="G87" s="33"/>
      <c r="H87" s="48">
        <f>_xlfn.SUMIFS(H88:H1064,$B88:$B1064,$B88,$D88:$D1064,$D88,$E88:$E1064,$E88)/2</f>
        <v>1924917</v>
      </c>
    </row>
    <row r="88" spans="1:8" s="15" customFormat="1" ht="63">
      <c r="A88" s="17">
        <v>2</v>
      </c>
      <c r="B88" s="31">
        <v>950</v>
      </c>
      <c r="C88" s="38" t="s">
        <v>160</v>
      </c>
      <c r="D88" s="33" t="s">
        <v>114</v>
      </c>
      <c r="E88" s="33" t="s">
        <v>115</v>
      </c>
      <c r="F88" s="33" t="s">
        <v>65</v>
      </c>
      <c r="G88" s="33"/>
      <c r="H88" s="48">
        <f>_xlfn.SUMIFS(H89:H1064,$B89:$B1064,$B88,$D89:$D1064,$D89,$E89:$E1064,$E89,$F89:$F1064,$F89)</f>
        <v>1924917</v>
      </c>
    </row>
    <row r="89" spans="1:8" s="15" customFormat="1" ht="31.5">
      <c r="A89" s="18">
        <v>3</v>
      </c>
      <c r="B89" s="31">
        <v>950</v>
      </c>
      <c r="C89" s="38" t="s">
        <v>13</v>
      </c>
      <c r="D89" s="33" t="s">
        <v>114</v>
      </c>
      <c r="E89" s="33" t="s">
        <v>115</v>
      </c>
      <c r="F89" s="33" t="s">
        <v>65</v>
      </c>
      <c r="G89" s="33" t="s">
        <v>101</v>
      </c>
      <c r="H89" s="49">
        <v>1924917</v>
      </c>
    </row>
    <row r="90" spans="1:8" s="15" customFormat="1" ht="31.5">
      <c r="A90" s="16">
        <v>1</v>
      </c>
      <c r="B90" s="31">
        <v>950</v>
      </c>
      <c r="C90" s="38" t="s">
        <v>47</v>
      </c>
      <c r="D90" s="33" t="s">
        <v>120</v>
      </c>
      <c r="E90" s="33" t="s">
        <v>97</v>
      </c>
      <c r="F90" s="33"/>
      <c r="G90" s="33"/>
      <c r="H90" s="48">
        <f>_xlfn.SUMIFS(H91:H1067,$B91:$B1067,$B91,$D91:$D1067,$D91,$E91:$E1067,$E91)/2</f>
        <v>15858.78</v>
      </c>
    </row>
    <row r="91" spans="1:8" s="15" customFormat="1" ht="63">
      <c r="A91" s="17">
        <v>2</v>
      </c>
      <c r="B91" s="31">
        <v>950</v>
      </c>
      <c r="C91" s="38" t="s">
        <v>160</v>
      </c>
      <c r="D91" s="33" t="s">
        <v>120</v>
      </c>
      <c r="E91" s="33" t="s">
        <v>97</v>
      </c>
      <c r="F91" s="33" t="s">
        <v>65</v>
      </c>
      <c r="G91" s="33"/>
      <c r="H91" s="48">
        <f>_xlfn.SUMIFS(H92:H1067,$B92:$B1067,$B91,$D92:$D1067,$D92,$E92:$E1067,$E92,$F92:$F1067,$F92)</f>
        <v>15858.78</v>
      </c>
    </row>
    <row r="92" spans="1:8" s="15" customFormat="1" ht="31.5">
      <c r="A92" s="18">
        <v>3</v>
      </c>
      <c r="B92" s="31">
        <v>950</v>
      </c>
      <c r="C92" s="38" t="s">
        <v>13</v>
      </c>
      <c r="D92" s="33" t="s">
        <v>120</v>
      </c>
      <c r="E92" s="33" t="s">
        <v>97</v>
      </c>
      <c r="F92" s="33" t="s">
        <v>65</v>
      </c>
      <c r="G92" s="33" t="s">
        <v>101</v>
      </c>
      <c r="H92" s="49">
        <v>15858.78</v>
      </c>
    </row>
    <row r="93" spans="1:8" s="15" customFormat="1" ht="15.75">
      <c r="A93" s="16">
        <v>1</v>
      </c>
      <c r="B93" s="31">
        <v>950</v>
      </c>
      <c r="C93" s="38" t="s">
        <v>51</v>
      </c>
      <c r="D93" s="33" t="s">
        <v>109</v>
      </c>
      <c r="E93" s="33" t="s">
        <v>116</v>
      </c>
      <c r="F93" s="33"/>
      <c r="G93" s="33"/>
      <c r="H93" s="48">
        <f>_xlfn.SUMIFS(H94:H1067,$B94:$B1067,$B94,$D94:$D1067,$D94,$E94:$E1067,$E94)/2</f>
        <v>19976533.73</v>
      </c>
    </row>
    <row r="94" spans="1:8" s="15" customFormat="1" ht="63">
      <c r="A94" s="17">
        <v>2</v>
      </c>
      <c r="B94" s="31">
        <v>950</v>
      </c>
      <c r="C94" s="40" t="s">
        <v>125</v>
      </c>
      <c r="D94" s="33" t="s">
        <v>109</v>
      </c>
      <c r="E94" s="33" t="s">
        <v>116</v>
      </c>
      <c r="F94" s="33" t="s">
        <v>52</v>
      </c>
      <c r="G94" s="33"/>
      <c r="H94" s="48">
        <f>_xlfn.SUMIFS(H95:H1067,$B95:$B1067,$B94,$D95:$D1067,$D95,$E95:$E1067,$E95,$F95:$F1067,$F95)</f>
        <v>2439536.32</v>
      </c>
    </row>
    <row r="95" spans="1:8" s="15" customFormat="1" ht="31.5">
      <c r="A95" s="18">
        <v>3</v>
      </c>
      <c r="B95" s="31">
        <v>950</v>
      </c>
      <c r="C95" s="38" t="s">
        <v>13</v>
      </c>
      <c r="D95" s="33" t="s">
        <v>109</v>
      </c>
      <c r="E95" s="33" t="s">
        <v>116</v>
      </c>
      <c r="F95" s="33" t="s">
        <v>52</v>
      </c>
      <c r="G95" s="33" t="s">
        <v>101</v>
      </c>
      <c r="H95" s="49">
        <v>2439536.32</v>
      </c>
    </row>
    <row r="96" spans="1:8" s="15" customFormat="1" ht="63">
      <c r="A96" s="17">
        <v>2</v>
      </c>
      <c r="B96" s="31">
        <v>950</v>
      </c>
      <c r="C96" s="38" t="s">
        <v>160</v>
      </c>
      <c r="D96" s="33" t="s">
        <v>109</v>
      </c>
      <c r="E96" s="33" t="s">
        <v>116</v>
      </c>
      <c r="F96" s="33" t="s">
        <v>65</v>
      </c>
      <c r="G96" s="33"/>
      <c r="H96" s="48">
        <f>_xlfn.SUMIFS(H97:H1069,$B97:$B1069,$B96,$D97:$D1069,$D97,$E97:$E1069,$E97,$F97:$F1069,$F97)</f>
        <v>17536997.41</v>
      </c>
    </row>
    <row r="97" spans="1:8" s="15" customFormat="1" ht="31.5">
      <c r="A97" s="18">
        <v>3</v>
      </c>
      <c r="B97" s="31">
        <v>950</v>
      </c>
      <c r="C97" s="38" t="s">
        <v>13</v>
      </c>
      <c r="D97" s="33" t="s">
        <v>109</v>
      </c>
      <c r="E97" s="33" t="s">
        <v>116</v>
      </c>
      <c r="F97" s="33" t="s">
        <v>65</v>
      </c>
      <c r="G97" s="33" t="s">
        <v>101</v>
      </c>
      <c r="H97" s="49">
        <v>17536997.41</v>
      </c>
    </row>
    <row r="98" spans="1:8" s="15" customFormat="1" ht="15.75">
      <c r="A98" s="16">
        <v>1</v>
      </c>
      <c r="B98" s="31">
        <v>950</v>
      </c>
      <c r="C98" s="38" t="s">
        <v>180</v>
      </c>
      <c r="D98" s="33" t="s">
        <v>117</v>
      </c>
      <c r="E98" s="33" t="s">
        <v>116</v>
      </c>
      <c r="F98" s="33"/>
      <c r="G98" s="33"/>
      <c r="H98" s="48">
        <f>_xlfn.SUMIFS(H99:H1072,$B99:$B1072,$B99,$D99:$D1072,$D99,$E99:$E1072,$E99)/2</f>
        <v>800.44</v>
      </c>
    </row>
    <row r="99" spans="1:8" s="15" customFormat="1" ht="63">
      <c r="A99" s="17">
        <v>2</v>
      </c>
      <c r="B99" s="31">
        <v>950</v>
      </c>
      <c r="C99" s="40" t="s">
        <v>125</v>
      </c>
      <c r="D99" s="33" t="s">
        <v>117</v>
      </c>
      <c r="E99" s="33" t="s">
        <v>116</v>
      </c>
      <c r="F99" s="33" t="s">
        <v>65</v>
      </c>
      <c r="G99" s="33"/>
      <c r="H99" s="48">
        <f>_xlfn.SUMIFS(H100:H1072,$B100:$B1072,$B99,$D100:$D1072,$D100,$E100:$E1072,$E100,$F100:$F1072,$F100)</f>
        <v>800.44</v>
      </c>
    </row>
    <row r="100" spans="1:8" s="15" customFormat="1" ht="31.5">
      <c r="A100" s="18">
        <v>3</v>
      </c>
      <c r="B100" s="31">
        <v>950</v>
      </c>
      <c r="C100" s="38" t="s">
        <v>13</v>
      </c>
      <c r="D100" s="33" t="s">
        <v>117</v>
      </c>
      <c r="E100" s="33" t="s">
        <v>116</v>
      </c>
      <c r="F100" s="33" t="s">
        <v>65</v>
      </c>
      <c r="G100" s="33" t="s">
        <v>101</v>
      </c>
      <c r="H100" s="49">
        <v>800.44</v>
      </c>
    </row>
    <row r="101" spans="1:8" s="15" customFormat="1" ht="31.5">
      <c r="A101" s="14">
        <v>0</v>
      </c>
      <c r="B101" s="29">
        <v>955</v>
      </c>
      <c r="C101" s="30" t="s">
        <v>53</v>
      </c>
      <c r="D101" s="39" t="s">
        <v>99</v>
      </c>
      <c r="E101" s="39" t="s">
        <v>99</v>
      </c>
      <c r="F101" s="39" t="s">
        <v>8</v>
      </c>
      <c r="G101" s="39" t="s">
        <v>99</v>
      </c>
      <c r="H101" s="47">
        <f>_xlfn.SUMIFS(H102:H1078,$B102:$B1078,$B102)/3</f>
        <v>386749729.34999996</v>
      </c>
    </row>
    <row r="102" spans="1:8" s="15" customFormat="1" ht="47.25">
      <c r="A102" s="16">
        <v>1</v>
      </c>
      <c r="B102" s="31">
        <v>955</v>
      </c>
      <c r="C102" s="38" t="s">
        <v>54</v>
      </c>
      <c r="D102" s="33" t="s">
        <v>97</v>
      </c>
      <c r="E102" s="33" t="s">
        <v>116</v>
      </c>
      <c r="F102" s="33" t="s">
        <v>8</v>
      </c>
      <c r="G102" s="33" t="s">
        <v>99</v>
      </c>
      <c r="H102" s="48">
        <f>_xlfn.SUMIFS(H103:H1073,$B103:$B1073,$B103,$D103:$D1073,$D103,$E103:$E1073,$E103)/2</f>
        <v>1910865.5</v>
      </c>
    </row>
    <row r="103" spans="1:8" s="15" customFormat="1" ht="63">
      <c r="A103" s="17">
        <v>2</v>
      </c>
      <c r="B103" s="31">
        <v>955</v>
      </c>
      <c r="C103" s="38" t="s">
        <v>10</v>
      </c>
      <c r="D103" s="33" t="s">
        <v>97</v>
      </c>
      <c r="E103" s="33" t="s">
        <v>116</v>
      </c>
      <c r="F103" s="33" t="s">
        <v>157</v>
      </c>
      <c r="G103" s="33" t="s">
        <v>99</v>
      </c>
      <c r="H103" s="48">
        <f>_xlfn.SUMIFS(H104:H1073,$B104:$B1073,$B103,$D104:$D1073,$D104,$E104:$E1073,$E104,$F104:$F1073,$F104)</f>
        <v>1910865.5</v>
      </c>
    </row>
    <row r="104" spans="1:8" s="15" customFormat="1" ht="31.5">
      <c r="A104" s="18">
        <v>3</v>
      </c>
      <c r="B104" s="31">
        <v>955</v>
      </c>
      <c r="C104" s="38" t="s">
        <v>12</v>
      </c>
      <c r="D104" s="33" t="s">
        <v>97</v>
      </c>
      <c r="E104" s="33" t="s">
        <v>116</v>
      </c>
      <c r="F104" s="33" t="s">
        <v>157</v>
      </c>
      <c r="G104" s="33" t="s">
        <v>100</v>
      </c>
      <c r="H104" s="49">
        <v>1910865.5</v>
      </c>
    </row>
    <row r="105" spans="1:8" s="15" customFormat="1" ht="63">
      <c r="A105" s="16">
        <v>1</v>
      </c>
      <c r="B105" s="31">
        <v>955</v>
      </c>
      <c r="C105" s="38" t="s">
        <v>45</v>
      </c>
      <c r="D105" s="33" t="s">
        <v>97</v>
      </c>
      <c r="E105" s="33" t="s">
        <v>114</v>
      </c>
      <c r="F105" s="33" t="s">
        <v>8</v>
      </c>
      <c r="G105" s="33" t="s">
        <v>99</v>
      </c>
      <c r="H105" s="48">
        <f>_xlfn.SUMIFS(H106:H1076,$B106:$B1076,$B106,$D106:$D1076,$D106,$E106:$E1076,$E106)/2</f>
        <v>22460357.210000005</v>
      </c>
    </row>
    <row r="106" spans="1:8" s="15" customFormat="1" ht="47.25">
      <c r="A106" s="17">
        <v>2</v>
      </c>
      <c r="B106" s="31">
        <v>955</v>
      </c>
      <c r="C106" s="35" t="s">
        <v>16</v>
      </c>
      <c r="D106" s="33" t="s">
        <v>97</v>
      </c>
      <c r="E106" s="33" t="s">
        <v>114</v>
      </c>
      <c r="F106" s="33" t="s">
        <v>17</v>
      </c>
      <c r="G106" s="33" t="s">
        <v>99</v>
      </c>
      <c r="H106" s="48">
        <f>_xlfn.SUMIFS(H107:H1076,$B107:$B1076,$B106,$D107:$D1076,$D107,$E107:$E1076,$E107,$F107:$F1076,$F107)</f>
        <v>382577</v>
      </c>
    </row>
    <row r="107" spans="1:8" s="15" customFormat="1" ht="31.5">
      <c r="A107" s="18">
        <v>3</v>
      </c>
      <c r="B107" s="31">
        <v>955</v>
      </c>
      <c r="C107" s="32" t="s">
        <v>13</v>
      </c>
      <c r="D107" s="33" t="s">
        <v>97</v>
      </c>
      <c r="E107" s="33" t="s">
        <v>114</v>
      </c>
      <c r="F107" s="33" t="s">
        <v>17</v>
      </c>
      <c r="G107" s="33" t="s">
        <v>101</v>
      </c>
      <c r="H107" s="49">
        <v>382577</v>
      </c>
    </row>
    <row r="108" spans="1:8" s="15" customFormat="1" ht="47.25">
      <c r="A108" s="17">
        <v>2</v>
      </c>
      <c r="B108" s="34">
        <v>955</v>
      </c>
      <c r="C108" s="35" t="s">
        <v>55</v>
      </c>
      <c r="D108" s="36" t="s">
        <v>97</v>
      </c>
      <c r="E108" s="33" t="s">
        <v>114</v>
      </c>
      <c r="F108" s="33" t="s">
        <v>56</v>
      </c>
      <c r="G108" s="33" t="s">
        <v>99</v>
      </c>
      <c r="H108" s="48">
        <f>_xlfn.SUMIFS(H109:H1078,$B109:$B1078,$B108,$D109:$D1078,$D109,$E109:$E1078,$E109,$F109:$F1078,$F109)</f>
        <v>13500</v>
      </c>
    </row>
    <row r="109" spans="1:8" s="15" customFormat="1" ht="31.5">
      <c r="A109" s="18">
        <v>3</v>
      </c>
      <c r="B109" s="31">
        <v>955</v>
      </c>
      <c r="C109" s="37" t="s">
        <v>13</v>
      </c>
      <c r="D109" s="33" t="s">
        <v>97</v>
      </c>
      <c r="E109" s="33" t="s">
        <v>114</v>
      </c>
      <c r="F109" s="33" t="s">
        <v>56</v>
      </c>
      <c r="G109" s="33" t="s">
        <v>101</v>
      </c>
      <c r="H109" s="49">
        <v>13500</v>
      </c>
    </row>
    <row r="110" spans="1:8" s="15" customFormat="1" ht="63">
      <c r="A110" s="17">
        <v>2</v>
      </c>
      <c r="B110" s="31">
        <v>955</v>
      </c>
      <c r="C110" s="38" t="s">
        <v>10</v>
      </c>
      <c r="D110" s="33" t="s">
        <v>97</v>
      </c>
      <c r="E110" s="33" t="s">
        <v>114</v>
      </c>
      <c r="F110" s="33" t="s">
        <v>157</v>
      </c>
      <c r="G110" s="33" t="s">
        <v>99</v>
      </c>
      <c r="H110" s="48">
        <f>_xlfn.SUMIFS(H111:H1080,$B111:$B1080,$B110,$D111:$D1080,$D111,$E111:$E1080,$E111,$F111:$F1080,$F111)</f>
        <v>22064280.21</v>
      </c>
    </row>
    <row r="111" spans="1:8" s="15" customFormat="1" ht="31.5">
      <c r="A111" s="18">
        <v>3</v>
      </c>
      <c r="B111" s="31">
        <v>955</v>
      </c>
      <c r="C111" s="38" t="s">
        <v>12</v>
      </c>
      <c r="D111" s="33" t="s">
        <v>97</v>
      </c>
      <c r="E111" s="33" t="s">
        <v>114</v>
      </c>
      <c r="F111" s="33" t="s">
        <v>157</v>
      </c>
      <c r="G111" s="33" t="s">
        <v>100</v>
      </c>
      <c r="H111" s="49">
        <v>19569966.44</v>
      </c>
    </row>
    <row r="112" spans="1:8" s="15" customFormat="1" ht="31.5">
      <c r="A112" s="18">
        <v>3</v>
      </c>
      <c r="B112" s="31">
        <v>955</v>
      </c>
      <c r="C112" s="38" t="s">
        <v>13</v>
      </c>
      <c r="D112" s="33" t="s">
        <v>97</v>
      </c>
      <c r="E112" s="33" t="s">
        <v>114</v>
      </c>
      <c r="F112" s="33" t="s">
        <v>157</v>
      </c>
      <c r="G112" s="33" t="s">
        <v>101</v>
      </c>
      <c r="H112" s="49">
        <v>2010388.64</v>
      </c>
    </row>
    <row r="113" spans="1:8" s="15" customFormat="1" ht="15.75">
      <c r="A113" s="18">
        <v>3</v>
      </c>
      <c r="B113" s="31">
        <v>955</v>
      </c>
      <c r="C113" s="38" t="s">
        <v>14</v>
      </c>
      <c r="D113" s="33" t="s">
        <v>97</v>
      </c>
      <c r="E113" s="33" t="s">
        <v>114</v>
      </c>
      <c r="F113" s="33" t="s">
        <v>157</v>
      </c>
      <c r="G113" s="33" t="s">
        <v>102</v>
      </c>
      <c r="H113" s="49">
        <v>483925.13</v>
      </c>
    </row>
    <row r="114" spans="1:8" s="15" customFormat="1" ht="15.75">
      <c r="A114" s="16">
        <v>1</v>
      </c>
      <c r="B114" s="31">
        <v>955</v>
      </c>
      <c r="C114" s="38" t="s">
        <v>177</v>
      </c>
      <c r="D114" s="33" t="s">
        <v>97</v>
      </c>
      <c r="E114" s="33" t="s">
        <v>120</v>
      </c>
      <c r="F114" s="33" t="s">
        <v>8</v>
      </c>
      <c r="G114" s="33" t="s">
        <v>99</v>
      </c>
      <c r="H114" s="48">
        <f>_xlfn.SUMIFS(H115:H1085,$B115:$B1085,$B115,$D115:$D1085,$D115,$E115:$E1085,$E115)/2</f>
        <v>78142.31</v>
      </c>
    </row>
    <row r="115" spans="1:8" s="15" customFormat="1" ht="31.5">
      <c r="A115" s="17">
        <v>2</v>
      </c>
      <c r="B115" s="31">
        <v>955</v>
      </c>
      <c r="C115" s="35" t="s">
        <v>178</v>
      </c>
      <c r="D115" s="33" t="s">
        <v>97</v>
      </c>
      <c r="E115" s="33" t="s">
        <v>120</v>
      </c>
      <c r="F115" s="33" t="s">
        <v>179</v>
      </c>
      <c r="G115" s="33" t="s">
        <v>99</v>
      </c>
      <c r="H115" s="48">
        <f>_xlfn.SUMIFS(H116:H1085,$B116:$B1085,$B115,$D116:$D1085,$D116,$E116:$E1085,$E116,$F116:$F1085,$F116)</f>
        <v>78142.31</v>
      </c>
    </row>
    <row r="116" spans="1:8" s="15" customFormat="1" ht="31.5">
      <c r="A116" s="18">
        <v>3</v>
      </c>
      <c r="B116" s="31">
        <v>955</v>
      </c>
      <c r="C116" s="32" t="s">
        <v>13</v>
      </c>
      <c r="D116" s="33" t="s">
        <v>97</v>
      </c>
      <c r="E116" s="33" t="s">
        <v>120</v>
      </c>
      <c r="F116" s="33" t="s">
        <v>179</v>
      </c>
      <c r="G116" s="33" t="s">
        <v>101</v>
      </c>
      <c r="H116" s="49">
        <v>78142.31</v>
      </c>
    </row>
    <row r="117" spans="1:8" s="15" customFormat="1" ht="15.75">
      <c r="A117" s="16">
        <v>1</v>
      </c>
      <c r="B117" s="31">
        <v>955</v>
      </c>
      <c r="C117" s="38" t="s">
        <v>57</v>
      </c>
      <c r="D117" s="33" t="s">
        <v>97</v>
      </c>
      <c r="E117" s="33" t="s">
        <v>113</v>
      </c>
      <c r="F117" s="33" t="s">
        <v>8</v>
      </c>
      <c r="G117" s="33" t="s">
        <v>99</v>
      </c>
      <c r="H117" s="48">
        <f>_xlfn.SUMIFS(H118:H1088,$B118:$B1088,$B118,$D118:$D1088,$D118,$E118:$E1088,$E118)/2</f>
        <v>0</v>
      </c>
    </row>
    <row r="118" spans="1:8" s="15" customFormat="1" ht="31.5">
      <c r="A118" s="17">
        <v>2</v>
      </c>
      <c r="B118" s="31">
        <v>955</v>
      </c>
      <c r="C118" s="38" t="s">
        <v>46</v>
      </c>
      <c r="D118" s="33" t="s">
        <v>97</v>
      </c>
      <c r="E118" s="33" t="s">
        <v>113</v>
      </c>
      <c r="F118" s="33" t="s">
        <v>161</v>
      </c>
      <c r="G118" s="33" t="s">
        <v>99</v>
      </c>
      <c r="H118" s="48">
        <f>_xlfn.SUMIFS(H119:H1088,$B119:$B1088,$B118,$D119:$D1088,$D119,$E119:$E1088,$E119,$F119:$F1088,$F119)</f>
        <v>0</v>
      </c>
    </row>
    <row r="119" spans="1:8" s="15" customFormat="1" ht="15.75">
      <c r="A119" s="18">
        <v>3</v>
      </c>
      <c r="B119" s="31">
        <v>955</v>
      </c>
      <c r="C119" s="38" t="s">
        <v>58</v>
      </c>
      <c r="D119" s="33" t="s">
        <v>97</v>
      </c>
      <c r="E119" s="33" t="s">
        <v>113</v>
      </c>
      <c r="F119" s="33" t="s">
        <v>161</v>
      </c>
      <c r="G119" s="33" t="s">
        <v>118</v>
      </c>
      <c r="H119" s="49">
        <v>0</v>
      </c>
    </row>
    <row r="120" spans="1:8" s="15" customFormat="1" ht="15.75">
      <c r="A120" s="16">
        <v>1</v>
      </c>
      <c r="B120" s="31">
        <v>955</v>
      </c>
      <c r="C120" s="38" t="s">
        <v>15</v>
      </c>
      <c r="D120" s="33" t="s">
        <v>97</v>
      </c>
      <c r="E120" s="33" t="s">
        <v>103</v>
      </c>
      <c r="F120" s="33"/>
      <c r="G120" s="33"/>
      <c r="H120" s="48">
        <f>_xlfn.SUMIFS(H121:H1091,$B121:$B1091,$B121,$D121:$D1091,$D121,$E121:$E1091,$E121)/2</f>
        <v>39580511.38999999</v>
      </c>
    </row>
    <row r="121" spans="1:8" s="15" customFormat="1" ht="78.75">
      <c r="A121" s="17">
        <v>2</v>
      </c>
      <c r="B121" s="31">
        <v>955</v>
      </c>
      <c r="C121" s="38" t="s">
        <v>142</v>
      </c>
      <c r="D121" s="33" t="s">
        <v>97</v>
      </c>
      <c r="E121" s="33" t="s">
        <v>103</v>
      </c>
      <c r="F121" s="33" t="s">
        <v>59</v>
      </c>
      <c r="G121" s="33"/>
      <c r="H121" s="48">
        <f>_xlfn.SUMIFS(H122:H1091,$B122:$B1091,$B121,$D122:$D1091,$D122,$E122:$E1091,$E122,$F122:$F1091,$F122)</f>
        <v>19136830</v>
      </c>
    </row>
    <row r="122" spans="1:8" s="15" customFormat="1" ht="15.75">
      <c r="A122" s="18">
        <v>3</v>
      </c>
      <c r="B122" s="31">
        <v>955</v>
      </c>
      <c r="C122" s="38" t="s">
        <v>60</v>
      </c>
      <c r="D122" s="33" t="s">
        <v>97</v>
      </c>
      <c r="E122" s="33" t="s">
        <v>103</v>
      </c>
      <c r="F122" s="33" t="s">
        <v>59</v>
      </c>
      <c r="G122" s="33" t="s">
        <v>119</v>
      </c>
      <c r="H122" s="49">
        <v>19136830</v>
      </c>
    </row>
    <row r="123" spans="1:8" s="15" customFormat="1" ht="63">
      <c r="A123" s="17">
        <v>2</v>
      </c>
      <c r="B123" s="31">
        <v>955</v>
      </c>
      <c r="C123" s="41" t="s">
        <v>143</v>
      </c>
      <c r="D123" s="33" t="s">
        <v>97</v>
      </c>
      <c r="E123" s="33" t="s">
        <v>103</v>
      </c>
      <c r="F123" s="33" t="s">
        <v>61</v>
      </c>
      <c r="G123" s="33"/>
      <c r="H123" s="48">
        <f>_xlfn.SUMIFS(H124:H1093,$B124:$B1093,$B123,$D124:$D1093,$D124,$E124:$E1093,$E124,$F124:$F1093,$F124)</f>
        <v>6767263.09</v>
      </c>
    </row>
    <row r="124" spans="1:8" s="15" customFormat="1" ht="15.75">
      <c r="A124" s="18">
        <v>3</v>
      </c>
      <c r="B124" s="31">
        <v>955</v>
      </c>
      <c r="C124" s="38" t="s">
        <v>60</v>
      </c>
      <c r="D124" s="33" t="s">
        <v>97</v>
      </c>
      <c r="E124" s="33" t="s">
        <v>103</v>
      </c>
      <c r="F124" s="33" t="s">
        <v>61</v>
      </c>
      <c r="G124" s="33" t="s">
        <v>119</v>
      </c>
      <c r="H124" s="49">
        <v>6767263.09</v>
      </c>
    </row>
    <row r="125" spans="1:8" s="15" customFormat="1" ht="78.75">
      <c r="A125" s="17">
        <v>2</v>
      </c>
      <c r="B125" s="31">
        <v>955</v>
      </c>
      <c r="C125" s="38" t="s">
        <v>144</v>
      </c>
      <c r="D125" s="33" t="s">
        <v>97</v>
      </c>
      <c r="E125" s="33" t="s">
        <v>103</v>
      </c>
      <c r="F125" s="33" t="s">
        <v>62</v>
      </c>
      <c r="G125" s="33"/>
      <c r="H125" s="48">
        <f>_xlfn.SUMIFS(H126:H1095,$B126:$B1095,$B125,$D126:$D1095,$D126,$E126:$E1095,$E126,$F126:$F1095,$F126)</f>
        <v>2299768.48</v>
      </c>
    </row>
    <row r="126" spans="1:8" s="15" customFormat="1" ht="15.75">
      <c r="A126" s="18">
        <v>3</v>
      </c>
      <c r="B126" s="31">
        <v>955</v>
      </c>
      <c r="C126" s="38" t="s">
        <v>60</v>
      </c>
      <c r="D126" s="33" t="s">
        <v>97</v>
      </c>
      <c r="E126" s="33" t="s">
        <v>103</v>
      </c>
      <c r="F126" s="33" t="s">
        <v>62</v>
      </c>
      <c r="G126" s="33" t="s">
        <v>119</v>
      </c>
      <c r="H126" s="49">
        <v>2299768.48</v>
      </c>
    </row>
    <row r="127" spans="1:8" s="15" customFormat="1" ht="78.75">
      <c r="A127" s="17">
        <v>2</v>
      </c>
      <c r="B127" s="31">
        <v>955</v>
      </c>
      <c r="C127" s="41" t="s">
        <v>63</v>
      </c>
      <c r="D127" s="33" t="s">
        <v>97</v>
      </c>
      <c r="E127" s="33" t="s">
        <v>103</v>
      </c>
      <c r="F127" s="33" t="s">
        <v>64</v>
      </c>
      <c r="G127" s="33" t="s">
        <v>99</v>
      </c>
      <c r="H127" s="48">
        <f>_xlfn.SUMIFS(H128:H1097,$B128:$B1097,$B127,$D128:$D1097,$D128,$E128:$E1097,$E128,$F128:$F1097,$F128)</f>
        <v>9047764.36</v>
      </c>
    </row>
    <row r="128" spans="1:8" s="15" customFormat="1" ht="15.75">
      <c r="A128" s="18">
        <v>3</v>
      </c>
      <c r="B128" s="31">
        <v>955</v>
      </c>
      <c r="C128" s="38" t="s">
        <v>60</v>
      </c>
      <c r="D128" s="33" t="s">
        <v>97</v>
      </c>
      <c r="E128" s="33" t="s">
        <v>103</v>
      </c>
      <c r="F128" s="33" t="s">
        <v>64</v>
      </c>
      <c r="G128" s="33" t="s">
        <v>119</v>
      </c>
      <c r="H128" s="49">
        <v>9047764.36</v>
      </c>
    </row>
    <row r="129" spans="1:8" s="15" customFormat="1" ht="63">
      <c r="A129" s="17">
        <v>2</v>
      </c>
      <c r="B129" s="31">
        <v>955</v>
      </c>
      <c r="C129" s="38" t="s">
        <v>160</v>
      </c>
      <c r="D129" s="33" t="s">
        <v>97</v>
      </c>
      <c r="E129" s="33" t="s">
        <v>103</v>
      </c>
      <c r="F129" s="33" t="s">
        <v>65</v>
      </c>
      <c r="G129" s="33" t="s">
        <v>99</v>
      </c>
      <c r="H129" s="48">
        <f>_xlfn.SUMIFS(H130:H1099,$B130:$B1099,$B129,$D130:$D1099,$D130,$E130:$E1099,$E130,$F130:$F1099,$F130)</f>
        <v>990000</v>
      </c>
    </row>
    <row r="130" spans="1:8" s="15" customFormat="1" ht="31.5">
      <c r="A130" s="18">
        <v>3</v>
      </c>
      <c r="B130" s="31">
        <v>955</v>
      </c>
      <c r="C130" s="38" t="s">
        <v>13</v>
      </c>
      <c r="D130" s="33" t="s">
        <v>97</v>
      </c>
      <c r="E130" s="33" t="s">
        <v>103</v>
      </c>
      <c r="F130" s="33" t="s">
        <v>65</v>
      </c>
      <c r="G130" s="33" t="s">
        <v>101</v>
      </c>
      <c r="H130" s="49">
        <v>990000</v>
      </c>
    </row>
    <row r="131" spans="1:8" s="15" customFormat="1" ht="31.5">
      <c r="A131" s="17">
        <v>2</v>
      </c>
      <c r="B131" s="31">
        <v>955</v>
      </c>
      <c r="C131" s="42" t="s">
        <v>185</v>
      </c>
      <c r="D131" s="33" t="s">
        <v>97</v>
      </c>
      <c r="E131" s="33" t="s">
        <v>103</v>
      </c>
      <c r="F131" s="33" t="s">
        <v>161</v>
      </c>
      <c r="G131" s="33" t="s">
        <v>99</v>
      </c>
      <c r="H131" s="48">
        <f>_xlfn.SUMIFS(H132:H1101,$B132:$B1101,$B131,$D132:$D1101,$D132,$E132:$E1101,$E132,$F132:$F1101,$F132)</f>
        <v>1338885.46</v>
      </c>
    </row>
    <row r="132" spans="1:8" s="15" customFormat="1" ht="15.75">
      <c r="A132" s="18">
        <v>3</v>
      </c>
      <c r="B132" s="31">
        <v>955</v>
      </c>
      <c r="C132" s="43" t="s">
        <v>187</v>
      </c>
      <c r="D132" s="33" t="s">
        <v>97</v>
      </c>
      <c r="E132" s="33" t="s">
        <v>103</v>
      </c>
      <c r="F132" s="33" t="s">
        <v>161</v>
      </c>
      <c r="G132" s="33" t="s">
        <v>186</v>
      </c>
      <c r="H132" s="49">
        <v>1338885.46</v>
      </c>
    </row>
    <row r="133" spans="1:8" s="15" customFormat="1" ht="15.75">
      <c r="A133" s="16">
        <v>1</v>
      </c>
      <c r="B133" s="31">
        <v>955</v>
      </c>
      <c r="C133" s="38" t="s">
        <v>66</v>
      </c>
      <c r="D133" s="33" t="s">
        <v>116</v>
      </c>
      <c r="E133" s="33" t="s">
        <v>114</v>
      </c>
      <c r="F133" s="33" t="s">
        <v>8</v>
      </c>
      <c r="G133" s="33" t="s">
        <v>99</v>
      </c>
      <c r="H133" s="48">
        <f>_xlfn.SUMIFS(H134:H1104,$B134:$B1104,$B134,$D134:$D1104,$D134,$E134:$E1104,$E134)/2</f>
        <v>150000</v>
      </c>
    </row>
    <row r="134" spans="1:8" s="15" customFormat="1" ht="47.25">
      <c r="A134" s="17">
        <v>2</v>
      </c>
      <c r="B134" s="31">
        <v>955</v>
      </c>
      <c r="C134" s="38" t="s">
        <v>153</v>
      </c>
      <c r="D134" s="33" t="s">
        <v>116</v>
      </c>
      <c r="E134" s="33" t="s">
        <v>114</v>
      </c>
      <c r="F134" s="33" t="s">
        <v>154</v>
      </c>
      <c r="G134" s="33" t="s">
        <v>99</v>
      </c>
      <c r="H134" s="48">
        <f>_xlfn.SUMIFS(H135:H1104,$B135:$B1104,$B134,$D135:$D1104,$D135,$E135:$E1104,$E135,$F135:$F1104,$F135)</f>
        <v>150000</v>
      </c>
    </row>
    <row r="135" spans="1:8" s="15" customFormat="1" ht="31.5">
      <c r="A135" s="18">
        <v>3</v>
      </c>
      <c r="B135" s="31">
        <v>955</v>
      </c>
      <c r="C135" s="38" t="s">
        <v>13</v>
      </c>
      <c r="D135" s="33" t="s">
        <v>116</v>
      </c>
      <c r="E135" s="33" t="s">
        <v>114</v>
      </c>
      <c r="F135" s="33" t="s">
        <v>154</v>
      </c>
      <c r="G135" s="33" t="s">
        <v>101</v>
      </c>
      <c r="H135" s="49">
        <v>150000</v>
      </c>
    </row>
    <row r="136" spans="1:8" s="15" customFormat="1" ht="47.25">
      <c r="A136" s="16">
        <v>1</v>
      </c>
      <c r="B136" s="31">
        <v>955</v>
      </c>
      <c r="C136" s="38" t="s">
        <v>67</v>
      </c>
      <c r="D136" s="33" t="s">
        <v>106</v>
      </c>
      <c r="E136" s="33" t="s">
        <v>117</v>
      </c>
      <c r="F136" s="33" t="s">
        <v>8</v>
      </c>
      <c r="G136" s="33" t="s">
        <v>99</v>
      </c>
      <c r="H136" s="48">
        <f>_xlfn.SUMIFS(H137:H1107,$B137:$B1107,$B137,$D137:$D1107,$D137,$E137:$E1107,$E137)/2</f>
        <v>2341184</v>
      </c>
    </row>
    <row r="137" spans="1:8" s="15" customFormat="1" ht="78.75">
      <c r="A137" s="17">
        <v>2</v>
      </c>
      <c r="B137" s="31">
        <v>955</v>
      </c>
      <c r="C137" s="38" t="s">
        <v>142</v>
      </c>
      <c r="D137" s="33" t="s">
        <v>106</v>
      </c>
      <c r="E137" s="33" t="s">
        <v>117</v>
      </c>
      <c r="F137" s="33" t="s">
        <v>59</v>
      </c>
      <c r="G137" s="33"/>
      <c r="H137" s="48">
        <f>_xlfn.SUMIFS(H138:H1107,$B138:$B1107,$B137,$D138:$D1107,$D138,$E138:$E1107,$E138,$F138:$F1107,$F138)</f>
        <v>2285394</v>
      </c>
    </row>
    <row r="138" spans="1:8" s="15" customFormat="1" ht="15.75">
      <c r="A138" s="18">
        <v>3</v>
      </c>
      <c r="B138" s="31">
        <v>955</v>
      </c>
      <c r="C138" s="38" t="s">
        <v>60</v>
      </c>
      <c r="D138" s="33" t="s">
        <v>106</v>
      </c>
      <c r="E138" s="33" t="s">
        <v>117</v>
      </c>
      <c r="F138" s="33" t="s">
        <v>59</v>
      </c>
      <c r="G138" s="33" t="s">
        <v>119</v>
      </c>
      <c r="H138" s="49">
        <v>2285394</v>
      </c>
    </row>
    <row r="139" spans="1:8" s="15" customFormat="1" ht="78.75">
      <c r="A139" s="17">
        <v>2</v>
      </c>
      <c r="B139" s="31">
        <v>955</v>
      </c>
      <c r="C139" s="38" t="s">
        <v>156</v>
      </c>
      <c r="D139" s="33" t="s">
        <v>106</v>
      </c>
      <c r="E139" s="33" t="s">
        <v>117</v>
      </c>
      <c r="F139" s="33" t="s">
        <v>155</v>
      </c>
      <c r="G139" s="33" t="s">
        <v>99</v>
      </c>
      <c r="H139" s="48">
        <f>_xlfn.SUMIFS(H140:H1109,$B140:$B1109,$B139,$D140:$D1109,$D140,$E140:$E1109,$E140,$F140:$F1109,$F140)</f>
        <v>55790</v>
      </c>
    </row>
    <row r="140" spans="1:8" s="15" customFormat="1" ht="31.5">
      <c r="A140" s="18">
        <v>3</v>
      </c>
      <c r="B140" s="31">
        <v>955</v>
      </c>
      <c r="C140" s="38" t="s">
        <v>13</v>
      </c>
      <c r="D140" s="33" t="s">
        <v>106</v>
      </c>
      <c r="E140" s="33" t="s">
        <v>117</v>
      </c>
      <c r="F140" s="33" t="s">
        <v>155</v>
      </c>
      <c r="G140" s="33" t="s">
        <v>101</v>
      </c>
      <c r="H140" s="49">
        <v>55790</v>
      </c>
    </row>
    <row r="141" spans="1:8" s="15" customFormat="1" ht="31.5">
      <c r="A141" s="16">
        <v>1</v>
      </c>
      <c r="B141" s="31">
        <v>955</v>
      </c>
      <c r="C141" s="38" t="s">
        <v>47</v>
      </c>
      <c r="D141" s="33" t="s">
        <v>106</v>
      </c>
      <c r="E141" s="33" t="s">
        <v>104</v>
      </c>
      <c r="F141" s="33"/>
      <c r="G141" s="33"/>
      <c r="H141" s="48">
        <f>_xlfn.SUMIFS(H142:H1112,$B142:$B1112,$B142,$D142:$D1112,$D142,$E142:$E1112,$E142)/2</f>
        <v>610481.27</v>
      </c>
    </row>
    <row r="142" spans="1:8" s="15" customFormat="1" ht="78.75">
      <c r="A142" s="17">
        <v>2</v>
      </c>
      <c r="B142" s="31">
        <v>955</v>
      </c>
      <c r="C142" s="38" t="s">
        <v>145</v>
      </c>
      <c r="D142" s="33" t="s">
        <v>106</v>
      </c>
      <c r="E142" s="33" t="s">
        <v>104</v>
      </c>
      <c r="F142" s="33" t="s">
        <v>68</v>
      </c>
      <c r="G142" s="33"/>
      <c r="H142" s="48">
        <f>_xlfn.SUMIFS(H143:H1112,$B143:$B1112,$B142,$D143:$D1112,$D143,$E143:$E1112,$E143,$F143:$F1112,$F143)</f>
        <v>394481.27</v>
      </c>
    </row>
    <row r="143" spans="1:8" s="15" customFormat="1" ht="15.75">
      <c r="A143" s="18">
        <v>3</v>
      </c>
      <c r="B143" s="31">
        <v>955</v>
      </c>
      <c r="C143" s="38" t="s">
        <v>60</v>
      </c>
      <c r="D143" s="33" t="s">
        <v>106</v>
      </c>
      <c r="E143" s="33" t="s">
        <v>104</v>
      </c>
      <c r="F143" s="33" t="s">
        <v>68</v>
      </c>
      <c r="G143" s="33" t="s">
        <v>119</v>
      </c>
      <c r="H143" s="49">
        <v>394481.27</v>
      </c>
    </row>
    <row r="144" spans="1:8" s="15" customFormat="1" ht="47.25">
      <c r="A144" s="17">
        <v>2</v>
      </c>
      <c r="B144" s="31">
        <v>955</v>
      </c>
      <c r="C144" s="38" t="s">
        <v>48</v>
      </c>
      <c r="D144" s="33" t="s">
        <v>106</v>
      </c>
      <c r="E144" s="33" t="s">
        <v>104</v>
      </c>
      <c r="F144" s="33" t="s">
        <v>49</v>
      </c>
      <c r="G144" s="33"/>
      <c r="H144" s="48">
        <f>_xlfn.SUMIFS(H145:H1114,$B145:$B1114,$B144,$D145:$D1114,$D145,$E145:$E1114,$E145,$F145:$F1114,$F145)</f>
        <v>216000</v>
      </c>
    </row>
    <row r="145" spans="1:8" s="15" customFormat="1" ht="15.75">
      <c r="A145" s="18">
        <v>3</v>
      </c>
      <c r="B145" s="31">
        <v>955</v>
      </c>
      <c r="C145" s="38" t="s">
        <v>60</v>
      </c>
      <c r="D145" s="33" t="s">
        <v>106</v>
      </c>
      <c r="E145" s="33" t="s">
        <v>104</v>
      </c>
      <c r="F145" s="33" t="s">
        <v>49</v>
      </c>
      <c r="G145" s="33" t="s">
        <v>119</v>
      </c>
      <c r="H145" s="49">
        <v>216000</v>
      </c>
    </row>
    <row r="146" spans="1:8" s="15" customFormat="1" ht="15.75">
      <c r="A146" s="16">
        <v>1</v>
      </c>
      <c r="B146" s="31">
        <v>955</v>
      </c>
      <c r="C146" s="38" t="s">
        <v>69</v>
      </c>
      <c r="D146" s="33" t="s">
        <v>114</v>
      </c>
      <c r="E146" s="33" t="s">
        <v>120</v>
      </c>
      <c r="F146" s="33"/>
      <c r="G146" s="33"/>
      <c r="H146" s="48">
        <f>_xlfn.SUMIFS(H147:H1117,$B147:$B1117,$B147,$D147:$D1117,$D147,$E147:$E1117,$E147)/2</f>
        <v>34715154.94</v>
      </c>
    </row>
    <row r="147" spans="1:8" s="15" customFormat="1" ht="63">
      <c r="A147" s="17">
        <v>2</v>
      </c>
      <c r="B147" s="31">
        <v>955</v>
      </c>
      <c r="C147" s="38" t="s">
        <v>70</v>
      </c>
      <c r="D147" s="33" t="s">
        <v>114</v>
      </c>
      <c r="E147" s="33" t="s">
        <v>120</v>
      </c>
      <c r="F147" s="33" t="s">
        <v>71</v>
      </c>
      <c r="G147" s="33"/>
      <c r="H147" s="48">
        <f>_xlfn.SUMIFS(H148:H1117,$B148:$B1117,$B147,$D148:$D1117,$D148,$E148:$E1117,$E148,$F148:$F1117,$F148)</f>
        <v>34715154.94</v>
      </c>
    </row>
    <row r="148" spans="1:8" s="15" customFormat="1" ht="15.75">
      <c r="A148" s="18">
        <v>3</v>
      </c>
      <c r="B148" s="31">
        <v>955</v>
      </c>
      <c r="C148" s="38" t="s">
        <v>29</v>
      </c>
      <c r="D148" s="33" t="s">
        <v>114</v>
      </c>
      <c r="E148" s="33" t="s">
        <v>120</v>
      </c>
      <c r="F148" s="33" t="s">
        <v>71</v>
      </c>
      <c r="G148" s="33" t="s">
        <v>110</v>
      </c>
      <c r="H148" s="49">
        <v>5249465.23</v>
      </c>
    </row>
    <row r="149" spans="1:8" s="15" customFormat="1" ht="31.5">
      <c r="A149" s="18">
        <v>3</v>
      </c>
      <c r="B149" s="31">
        <v>955</v>
      </c>
      <c r="C149" s="38" t="s">
        <v>13</v>
      </c>
      <c r="D149" s="33" t="s">
        <v>114</v>
      </c>
      <c r="E149" s="33" t="s">
        <v>120</v>
      </c>
      <c r="F149" s="33" t="s">
        <v>71</v>
      </c>
      <c r="G149" s="33" t="s">
        <v>101</v>
      </c>
      <c r="H149" s="49">
        <v>1527965.71</v>
      </c>
    </row>
    <row r="150" spans="1:8" s="15" customFormat="1" ht="47.25">
      <c r="A150" s="18">
        <v>3</v>
      </c>
      <c r="B150" s="31">
        <v>955</v>
      </c>
      <c r="C150" s="38" t="s">
        <v>152</v>
      </c>
      <c r="D150" s="33" t="s">
        <v>114</v>
      </c>
      <c r="E150" s="33" t="s">
        <v>120</v>
      </c>
      <c r="F150" s="33" t="s">
        <v>71</v>
      </c>
      <c r="G150" s="33" t="s">
        <v>121</v>
      </c>
      <c r="H150" s="49">
        <v>27911299</v>
      </c>
    </row>
    <row r="151" spans="1:8" s="15" customFormat="1" ht="15.75">
      <c r="A151" s="18">
        <v>3</v>
      </c>
      <c r="B151" s="31">
        <v>955</v>
      </c>
      <c r="C151" s="38" t="s">
        <v>14</v>
      </c>
      <c r="D151" s="33" t="s">
        <v>114</v>
      </c>
      <c r="E151" s="33" t="s">
        <v>120</v>
      </c>
      <c r="F151" s="33" t="s">
        <v>71</v>
      </c>
      <c r="G151" s="33" t="s">
        <v>102</v>
      </c>
      <c r="H151" s="49">
        <v>26425</v>
      </c>
    </row>
    <row r="152" spans="1:8" s="15" customFormat="1" ht="15.75">
      <c r="A152" s="16">
        <v>1</v>
      </c>
      <c r="B152" s="31">
        <v>955</v>
      </c>
      <c r="C152" s="38" t="s">
        <v>72</v>
      </c>
      <c r="D152" s="33" t="s">
        <v>114</v>
      </c>
      <c r="E152" s="33" t="s">
        <v>111</v>
      </c>
      <c r="F152" s="33" t="s">
        <v>8</v>
      </c>
      <c r="G152" s="33" t="s">
        <v>99</v>
      </c>
      <c r="H152" s="48">
        <f>_xlfn.SUMIFS(H153:H1123,$B153:$B1123,$B153,$D153:$D1123,$D153,$E153:$E1123,$E153)/2</f>
        <v>1378336.57</v>
      </c>
    </row>
    <row r="153" spans="1:8" s="15" customFormat="1" ht="47.25">
      <c r="A153" s="17">
        <v>2</v>
      </c>
      <c r="B153" s="31">
        <v>955</v>
      </c>
      <c r="C153" s="38" t="s">
        <v>124</v>
      </c>
      <c r="D153" s="33" t="s">
        <v>114</v>
      </c>
      <c r="E153" s="33" t="s">
        <v>111</v>
      </c>
      <c r="F153" s="33" t="s">
        <v>162</v>
      </c>
      <c r="G153" s="33"/>
      <c r="H153" s="48">
        <f>_xlfn.SUMIFS(H154:H1123,$B154:$B1123,$B153,$D154:$D1123,$D154,$E154:$E1123,$E154,$F154:$F1123,$F154)</f>
        <v>1378336.57</v>
      </c>
    </row>
    <row r="154" spans="1:8" s="15" customFormat="1" ht="47.25">
      <c r="A154" s="18">
        <v>3</v>
      </c>
      <c r="B154" s="31">
        <v>955</v>
      </c>
      <c r="C154" s="38" t="s">
        <v>73</v>
      </c>
      <c r="D154" s="33" t="s">
        <v>114</v>
      </c>
      <c r="E154" s="33" t="s">
        <v>111</v>
      </c>
      <c r="F154" s="33" t="s">
        <v>162</v>
      </c>
      <c r="G154" s="33" t="s">
        <v>121</v>
      </c>
      <c r="H154" s="49">
        <v>1378336.57</v>
      </c>
    </row>
    <row r="155" spans="1:8" s="15" customFormat="1" ht="15.75">
      <c r="A155" s="16">
        <v>1</v>
      </c>
      <c r="B155" s="31">
        <v>955</v>
      </c>
      <c r="C155" s="38" t="s">
        <v>74</v>
      </c>
      <c r="D155" s="33" t="s">
        <v>114</v>
      </c>
      <c r="E155" s="33" t="s">
        <v>117</v>
      </c>
      <c r="F155" s="33"/>
      <c r="G155" s="33"/>
      <c r="H155" s="48">
        <f>_xlfn.SUMIFS(H156:H1126,$B156:$B1126,$B156,$D156:$D1126,$D156,$E156:$E1126,$E156)/2</f>
        <v>51104839.89</v>
      </c>
    </row>
    <row r="156" spans="1:8" s="15" customFormat="1" ht="47.25">
      <c r="A156" s="17">
        <v>2</v>
      </c>
      <c r="B156" s="31">
        <v>955</v>
      </c>
      <c r="C156" s="38" t="s">
        <v>75</v>
      </c>
      <c r="D156" s="33" t="s">
        <v>114</v>
      </c>
      <c r="E156" s="33" t="s">
        <v>117</v>
      </c>
      <c r="F156" s="33" t="s">
        <v>76</v>
      </c>
      <c r="G156" s="33"/>
      <c r="H156" s="48">
        <f>_xlfn.SUMIFS(H157:H1126,$B157:$B1126,$B156,$D157:$D1126,$D157,$E157:$E1126,$E157,$F157:$F1126,$F157)</f>
        <v>51104839.89</v>
      </c>
    </row>
    <row r="157" spans="1:8" s="15" customFormat="1" ht="15.75">
      <c r="A157" s="18">
        <v>3</v>
      </c>
      <c r="B157" s="31">
        <v>955</v>
      </c>
      <c r="C157" s="38" t="s">
        <v>60</v>
      </c>
      <c r="D157" s="33" t="s">
        <v>114</v>
      </c>
      <c r="E157" s="33" t="s">
        <v>117</v>
      </c>
      <c r="F157" s="33" t="s">
        <v>76</v>
      </c>
      <c r="G157" s="33" t="s">
        <v>119</v>
      </c>
      <c r="H157" s="49">
        <v>51104839.89</v>
      </c>
    </row>
    <row r="158" spans="1:8" s="15" customFormat="1" ht="15.75">
      <c r="A158" s="16">
        <v>1</v>
      </c>
      <c r="B158" s="31">
        <v>955</v>
      </c>
      <c r="C158" s="38" t="s">
        <v>50</v>
      </c>
      <c r="D158" s="33" t="s">
        <v>114</v>
      </c>
      <c r="E158" s="33" t="s">
        <v>115</v>
      </c>
      <c r="F158" s="33"/>
      <c r="G158" s="33"/>
      <c r="H158" s="48">
        <f>_xlfn.SUMIFS(H159:H1129,$B159:$B1129,$B159,$D159:$D1129,$D159,$E159:$E1129,$E159)/2</f>
        <v>3036000.67</v>
      </c>
    </row>
    <row r="159" spans="1:8" s="15" customFormat="1" ht="47.25">
      <c r="A159" s="17">
        <v>2</v>
      </c>
      <c r="B159" s="31">
        <v>955</v>
      </c>
      <c r="C159" s="38" t="s">
        <v>77</v>
      </c>
      <c r="D159" s="33" t="s">
        <v>114</v>
      </c>
      <c r="E159" s="33" t="s">
        <v>115</v>
      </c>
      <c r="F159" s="33" t="s">
        <v>78</v>
      </c>
      <c r="G159" s="33"/>
      <c r="H159" s="48">
        <f>_xlfn.SUMIFS(H160:H1129,$B160:$B1129,$B159,$D160:$D1129,$D160,$E160:$E1129,$E160,$F160:$F1129,$F160)</f>
        <v>3036000.67</v>
      </c>
    </row>
    <row r="160" spans="1:8" s="15" customFormat="1" ht="47.25">
      <c r="A160" s="18">
        <v>3</v>
      </c>
      <c r="B160" s="31">
        <v>955</v>
      </c>
      <c r="C160" s="38" t="s">
        <v>79</v>
      </c>
      <c r="D160" s="33" t="s">
        <v>114</v>
      </c>
      <c r="E160" s="33" t="s">
        <v>115</v>
      </c>
      <c r="F160" s="33" t="s">
        <v>78</v>
      </c>
      <c r="G160" s="33" t="s">
        <v>122</v>
      </c>
      <c r="H160" s="49">
        <v>3036000.67</v>
      </c>
    </row>
    <row r="161" spans="1:8" s="15" customFormat="1" ht="15.75">
      <c r="A161" s="16">
        <v>1</v>
      </c>
      <c r="B161" s="31">
        <v>955</v>
      </c>
      <c r="C161" s="38" t="s">
        <v>80</v>
      </c>
      <c r="D161" s="33" t="s">
        <v>120</v>
      </c>
      <c r="E161" s="33" t="s">
        <v>97</v>
      </c>
      <c r="F161" s="33"/>
      <c r="G161" s="33"/>
      <c r="H161" s="48">
        <f>_xlfn.SUMIFS(H162:H1132,$B162:$B1132,$B162,$D162:$D1132,$D162,$E162:$E1132,$E162)/2</f>
        <v>3051135.05</v>
      </c>
    </row>
    <row r="162" spans="1:8" s="15" customFormat="1" ht="78.75">
      <c r="A162" s="17">
        <v>2</v>
      </c>
      <c r="B162" s="31">
        <v>955</v>
      </c>
      <c r="C162" s="41" t="s">
        <v>63</v>
      </c>
      <c r="D162" s="33" t="s">
        <v>120</v>
      </c>
      <c r="E162" s="33" t="s">
        <v>97</v>
      </c>
      <c r="F162" s="33" t="s">
        <v>64</v>
      </c>
      <c r="G162" s="33" t="s">
        <v>99</v>
      </c>
      <c r="H162" s="48">
        <f>_xlfn.SUMIFS(H163:H1132,$B163:$B1132,$B162,$D163:$D1132,$D163,$E163:$E1132,$E163,$F163:$F1132,$F163)</f>
        <v>2916775</v>
      </c>
    </row>
    <row r="163" spans="1:8" s="15" customFormat="1" ht="15.75">
      <c r="A163" s="18">
        <v>3</v>
      </c>
      <c r="B163" s="31">
        <v>955</v>
      </c>
      <c r="C163" s="38" t="s">
        <v>60</v>
      </c>
      <c r="D163" s="33" t="s">
        <v>120</v>
      </c>
      <c r="E163" s="33" t="s">
        <v>97</v>
      </c>
      <c r="F163" s="33" t="s">
        <v>64</v>
      </c>
      <c r="G163" s="33" t="s">
        <v>119</v>
      </c>
      <c r="H163" s="49">
        <v>2916775</v>
      </c>
    </row>
    <row r="164" spans="1:8" s="15" customFormat="1" ht="63">
      <c r="A164" s="17">
        <v>2</v>
      </c>
      <c r="B164" s="31">
        <v>955</v>
      </c>
      <c r="C164" s="38" t="s">
        <v>160</v>
      </c>
      <c r="D164" s="33" t="s">
        <v>120</v>
      </c>
      <c r="E164" s="33" t="s">
        <v>97</v>
      </c>
      <c r="F164" s="33" t="s">
        <v>65</v>
      </c>
      <c r="G164" s="33" t="s">
        <v>99</v>
      </c>
      <c r="H164" s="48">
        <f>_xlfn.SUMIFS(H165:H1134,$B165:$B1134,$B164,$D165:$D1134,$D165,$E165:$E1134,$E165,$F165:$F1134,$F165)</f>
        <v>134360.05</v>
      </c>
    </row>
    <row r="165" spans="1:8" s="15" customFormat="1" ht="15.75">
      <c r="A165" s="18">
        <v>3</v>
      </c>
      <c r="B165" s="31">
        <v>955</v>
      </c>
      <c r="C165" s="38" t="s">
        <v>60</v>
      </c>
      <c r="D165" s="33" t="s">
        <v>120</v>
      </c>
      <c r="E165" s="33" t="s">
        <v>97</v>
      </c>
      <c r="F165" s="33" t="s">
        <v>65</v>
      </c>
      <c r="G165" s="33" t="s">
        <v>119</v>
      </c>
      <c r="H165" s="49">
        <v>134360.05</v>
      </c>
    </row>
    <row r="166" spans="1:8" s="15" customFormat="1" ht="15.75">
      <c r="A166" s="16">
        <v>1</v>
      </c>
      <c r="B166" s="31">
        <v>955</v>
      </c>
      <c r="C166" s="38" t="s">
        <v>167</v>
      </c>
      <c r="D166" s="33" t="s">
        <v>120</v>
      </c>
      <c r="E166" s="33" t="s">
        <v>116</v>
      </c>
      <c r="F166" s="33" t="s">
        <v>8</v>
      </c>
      <c r="G166" s="33" t="s">
        <v>99</v>
      </c>
      <c r="H166" s="48">
        <f>_xlfn.SUMIFS(H167:H1137,$B167:$B1137,$B167,$D167:$D1137,$D167,$E167:$E1137,$E167)/2</f>
        <v>34188831.61</v>
      </c>
    </row>
    <row r="167" spans="1:8" s="15" customFormat="1" ht="47.25">
      <c r="A167" s="17">
        <v>2</v>
      </c>
      <c r="B167" s="31">
        <v>955</v>
      </c>
      <c r="C167" s="38" t="s">
        <v>81</v>
      </c>
      <c r="D167" s="33" t="s">
        <v>120</v>
      </c>
      <c r="E167" s="33" t="s">
        <v>116</v>
      </c>
      <c r="F167" s="33" t="s">
        <v>82</v>
      </c>
      <c r="G167" s="33" t="s">
        <v>99</v>
      </c>
      <c r="H167" s="48">
        <f>_xlfn.SUMIFS(H168:H1137,$B168:$B1137,$B167,$D168:$D1137,$D168,$E168:$E1137,$E168,$F168:$F1137,$F168)</f>
        <v>8248209.07</v>
      </c>
    </row>
    <row r="168" spans="1:8" s="15" customFormat="1" ht="110.25">
      <c r="A168" s="18">
        <v>3</v>
      </c>
      <c r="B168" s="31">
        <v>955</v>
      </c>
      <c r="C168" s="38" t="s">
        <v>168</v>
      </c>
      <c r="D168" s="33" t="s">
        <v>120</v>
      </c>
      <c r="E168" s="33" t="s">
        <v>116</v>
      </c>
      <c r="F168" s="33" t="s">
        <v>82</v>
      </c>
      <c r="G168" s="33" t="s">
        <v>166</v>
      </c>
      <c r="H168" s="49">
        <v>8248209.07</v>
      </c>
    </row>
    <row r="169" spans="1:8" s="15" customFormat="1" ht="78.75">
      <c r="A169" s="17">
        <v>2</v>
      </c>
      <c r="B169" s="31">
        <v>955</v>
      </c>
      <c r="C169" s="35" t="s">
        <v>188</v>
      </c>
      <c r="D169" s="33" t="s">
        <v>120</v>
      </c>
      <c r="E169" s="33" t="s">
        <v>116</v>
      </c>
      <c r="F169" s="33" t="s">
        <v>59</v>
      </c>
      <c r="G169" s="33" t="s">
        <v>99</v>
      </c>
      <c r="H169" s="48">
        <f>_xlfn.SUMIFS(H170:H1139,$B170:$B1139,$B169,$D170:$D1139,$D170,$E170:$E1139,$E170,$F170:$F1139,$F170)</f>
        <v>20992358</v>
      </c>
    </row>
    <row r="170" spans="1:8" s="15" customFormat="1" ht="15.75">
      <c r="A170" s="18">
        <v>3</v>
      </c>
      <c r="B170" s="31">
        <v>955</v>
      </c>
      <c r="C170" s="38" t="s">
        <v>60</v>
      </c>
      <c r="D170" s="33" t="s">
        <v>120</v>
      </c>
      <c r="E170" s="33" t="s">
        <v>116</v>
      </c>
      <c r="F170" s="33" t="s">
        <v>59</v>
      </c>
      <c r="G170" s="33" t="s">
        <v>119</v>
      </c>
      <c r="H170" s="49">
        <v>992358</v>
      </c>
    </row>
    <row r="171" spans="1:8" s="15" customFormat="1" ht="110.25">
      <c r="A171" s="18">
        <v>3</v>
      </c>
      <c r="B171" s="31">
        <v>955</v>
      </c>
      <c r="C171" s="38" t="s">
        <v>168</v>
      </c>
      <c r="D171" s="33" t="s">
        <v>120</v>
      </c>
      <c r="E171" s="33" t="s">
        <v>116</v>
      </c>
      <c r="F171" s="33" t="s">
        <v>59</v>
      </c>
      <c r="G171" s="33" t="s">
        <v>166</v>
      </c>
      <c r="H171" s="49">
        <v>20000000</v>
      </c>
    </row>
    <row r="172" spans="1:8" s="15" customFormat="1" ht="78.75">
      <c r="A172" s="17">
        <v>2</v>
      </c>
      <c r="B172" s="31">
        <v>955</v>
      </c>
      <c r="C172" s="38" t="s">
        <v>156</v>
      </c>
      <c r="D172" s="33" t="s">
        <v>120</v>
      </c>
      <c r="E172" s="33" t="s">
        <v>116</v>
      </c>
      <c r="F172" s="33" t="s">
        <v>155</v>
      </c>
      <c r="G172" s="33" t="s">
        <v>99</v>
      </c>
      <c r="H172" s="48">
        <f>_xlfn.SUMIFS(H173:H1142,$B173:$B1142,$B172,$D173:$D1142,$D173,$E173:$E1142,$E173,$F173:$F1142,$F173)</f>
        <v>4948264.54</v>
      </c>
    </row>
    <row r="173" spans="1:8" s="15" customFormat="1" ht="15.75">
      <c r="A173" s="18">
        <v>3</v>
      </c>
      <c r="B173" s="31">
        <v>955</v>
      </c>
      <c r="C173" s="38" t="s">
        <v>60</v>
      </c>
      <c r="D173" s="33" t="s">
        <v>120</v>
      </c>
      <c r="E173" s="33" t="s">
        <v>116</v>
      </c>
      <c r="F173" s="33" t="s">
        <v>155</v>
      </c>
      <c r="G173" s="33" t="s">
        <v>119</v>
      </c>
      <c r="H173" s="49">
        <v>4948264.54</v>
      </c>
    </row>
    <row r="174" spans="1:8" s="15" customFormat="1" ht="15.75">
      <c r="A174" s="16">
        <v>1</v>
      </c>
      <c r="B174" s="31">
        <v>955</v>
      </c>
      <c r="C174" s="38" t="s">
        <v>174</v>
      </c>
      <c r="D174" s="33" t="s">
        <v>120</v>
      </c>
      <c r="E174" s="33" t="s">
        <v>106</v>
      </c>
      <c r="F174" s="33" t="s">
        <v>8</v>
      </c>
      <c r="G174" s="33" t="s">
        <v>99</v>
      </c>
      <c r="H174" s="48">
        <f>_xlfn.SUMIFS(H175:H1145,$B175:$B1145,$B175,$D175:$D1145,$D175,$E175:$E1145,$E175)/2</f>
        <v>16521433.63</v>
      </c>
    </row>
    <row r="175" spans="1:8" s="15" customFormat="1" ht="47.25">
      <c r="A175" s="17">
        <v>2</v>
      </c>
      <c r="B175" s="31">
        <v>955</v>
      </c>
      <c r="C175" s="38" t="s">
        <v>173</v>
      </c>
      <c r="D175" s="33" t="s">
        <v>120</v>
      </c>
      <c r="E175" s="33" t="s">
        <v>106</v>
      </c>
      <c r="F175" s="33" t="s">
        <v>172</v>
      </c>
      <c r="G175" s="33" t="s">
        <v>99</v>
      </c>
      <c r="H175" s="48">
        <f>_xlfn.SUMIFS(H176:H1145,$B176:$B1145,$B175,$D176:$D1145,$D176,$E176:$E1145,$E176,$F176:$F1145,$F176)</f>
        <v>16521433.63</v>
      </c>
    </row>
    <row r="176" spans="1:8" s="15" customFormat="1" ht="15.75">
      <c r="A176" s="18">
        <v>3</v>
      </c>
      <c r="B176" s="31">
        <v>955</v>
      </c>
      <c r="C176" s="38" t="s">
        <v>60</v>
      </c>
      <c r="D176" s="33" t="s">
        <v>120</v>
      </c>
      <c r="E176" s="33" t="s">
        <v>106</v>
      </c>
      <c r="F176" s="33" t="s">
        <v>172</v>
      </c>
      <c r="G176" s="33" t="s">
        <v>119</v>
      </c>
      <c r="H176" s="49">
        <v>16521433.63</v>
      </c>
    </row>
    <row r="177" spans="1:8" s="15" customFormat="1" ht="15.75">
      <c r="A177" s="16">
        <v>1</v>
      </c>
      <c r="B177" s="31">
        <v>955</v>
      </c>
      <c r="C177" s="38" t="s">
        <v>83</v>
      </c>
      <c r="D177" s="33" t="s">
        <v>98</v>
      </c>
      <c r="E177" s="33" t="s">
        <v>120</v>
      </c>
      <c r="F177" s="33" t="s">
        <v>99</v>
      </c>
      <c r="G177" s="33" t="s">
        <v>99</v>
      </c>
      <c r="H177" s="48">
        <f>_xlfn.SUMIFS(H178:H1148,$B178:$B1148,$B178,$D178:$D1148,$D178,$E178:$E1148,$E178)/2</f>
        <v>10213025.11</v>
      </c>
    </row>
    <row r="178" spans="1:8" s="15" customFormat="1" ht="15.75">
      <c r="A178" s="17">
        <v>2</v>
      </c>
      <c r="B178" s="31">
        <v>955</v>
      </c>
      <c r="C178" s="38" t="s">
        <v>146</v>
      </c>
      <c r="D178" s="33" t="s">
        <v>98</v>
      </c>
      <c r="E178" s="33" t="s">
        <v>120</v>
      </c>
      <c r="F178" s="33" t="s">
        <v>84</v>
      </c>
      <c r="G178" s="33"/>
      <c r="H178" s="48">
        <f>_xlfn.SUMIFS(H179:H1148,$B179:$B1148,$B178,$D179:$D1148,$D179,$E179:$E1148,$E179,$F179:$F1148,$F179)</f>
        <v>2275622.31</v>
      </c>
    </row>
    <row r="179" spans="1:8" s="15" customFormat="1" ht="15.75">
      <c r="A179" s="18">
        <v>3</v>
      </c>
      <c r="B179" s="31">
        <v>955</v>
      </c>
      <c r="C179" s="38" t="s">
        <v>60</v>
      </c>
      <c r="D179" s="33" t="s">
        <v>98</v>
      </c>
      <c r="E179" s="33" t="s">
        <v>120</v>
      </c>
      <c r="F179" s="33" t="s">
        <v>84</v>
      </c>
      <c r="G179" s="33" t="s">
        <v>119</v>
      </c>
      <c r="H179" s="49">
        <v>2275622.31</v>
      </c>
    </row>
    <row r="180" spans="1:8" s="15" customFormat="1" ht="63">
      <c r="A180" s="17">
        <v>2</v>
      </c>
      <c r="B180" s="31">
        <v>955</v>
      </c>
      <c r="C180" s="38" t="s">
        <v>147</v>
      </c>
      <c r="D180" s="33" t="s">
        <v>98</v>
      </c>
      <c r="E180" s="33" t="s">
        <v>120</v>
      </c>
      <c r="F180" s="33" t="s">
        <v>85</v>
      </c>
      <c r="G180" s="33"/>
      <c r="H180" s="48">
        <f>_xlfn.SUMIFS(H181:H1150,$B181:$B1150,$B180,$D181:$D1150,$D181,$E181:$E1150,$E181,$F181:$F1150,$F181)</f>
        <v>4073530.35</v>
      </c>
    </row>
    <row r="181" spans="1:8" s="15" customFormat="1" ht="15.75">
      <c r="A181" s="18">
        <v>3</v>
      </c>
      <c r="B181" s="31">
        <v>955</v>
      </c>
      <c r="C181" s="38" t="s">
        <v>60</v>
      </c>
      <c r="D181" s="33" t="s">
        <v>98</v>
      </c>
      <c r="E181" s="33" t="s">
        <v>120</v>
      </c>
      <c r="F181" s="33" t="s">
        <v>85</v>
      </c>
      <c r="G181" s="33" t="s">
        <v>119</v>
      </c>
      <c r="H181" s="49">
        <v>4073530.35</v>
      </c>
    </row>
    <row r="182" spans="1:8" s="15" customFormat="1" ht="63">
      <c r="A182" s="17">
        <v>2</v>
      </c>
      <c r="B182" s="31">
        <v>955</v>
      </c>
      <c r="C182" s="41" t="s">
        <v>148</v>
      </c>
      <c r="D182" s="33" t="s">
        <v>98</v>
      </c>
      <c r="E182" s="33" t="s">
        <v>120</v>
      </c>
      <c r="F182" s="33" t="s">
        <v>86</v>
      </c>
      <c r="G182" s="33"/>
      <c r="H182" s="48">
        <f>_xlfn.SUMIFS(H183:H1152,$B183:$B1152,$B182,$D183:$D1152,$D183,$E183:$E1152,$E183,$F183:$F1152,$F183)</f>
        <v>3863872.45</v>
      </c>
    </row>
    <row r="183" spans="1:8" s="15" customFormat="1" ht="15.75">
      <c r="A183" s="18">
        <v>3</v>
      </c>
      <c r="B183" s="31">
        <v>955</v>
      </c>
      <c r="C183" s="38" t="s">
        <v>60</v>
      </c>
      <c r="D183" s="33" t="s">
        <v>98</v>
      </c>
      <c r="E183" s="33" t="s">
        <v>120</v>
      </c>
      <c r="F183" s="33" t="s">
        <v>86</v>
      </c>
      <c r="G183" s="33" t="s">
        <v>119</v>
      </c>
      <c r="H183" s="49">
        <v>3863872.45</v>
      </c>
    </row>
    <row r="184" spans="1:8" s="15" customFormat="1" ht="15.75">
      <c r="A184" s="16">
        <v>1</v>
      </c>
      <c r="B184" s="31">
        <v>955</v>
      </c>
      <c r="C184" s="38" t="s">
        <v>51</v>
      </c>
      <c r="D184" s="33" t="s">
        <v>109</v>
      </c>
      <c r="E184" s="33" t="s">
        <v>116</v>
      </c>
      <c r="F184" s="33"/>
      <c r="G184" s="33"/>
      <c r="H184" s="48">
        <f>_xlfn.SUMIFS(H185:H1155,$B185:$B1155,$B185,$D185:$D1155,$D185,$E185:$E1155,$E185)/2</f>
        <v>78625062.13</v>
      </c>
    </row>
    <row r="185" spans="1:8" s="15" customFormat="1" ht="63">
      <c r="A185" s="17">
        <v>2</v>
      </c>
      <c r="B185" s="31">
        <v>955</v>
      </c>
      <c r="C185" s="40" t="s">
        <v>125</v>
      </c>
      <c r="D185" s="33" t="s">
        <v>109</v>
      </c>
      <c r="E185" s="33" t="s">
        <v>116</v>
      </c>
      <c r="F185" s="33" t="s">
        <v>52</v>
      </c>
      <c r="G185" s="33"/>
      <c r="H185" s="48">
        <f>_xlfn.SUMIFS(H186:H1155,$B186:$B1155,$B185,$D186:$D1155,$D186,$E186:$E1155,$E186,$F186:$F1155,$F186)</f>
        <v>28741079.13</v>
      </c>
    </row>
    <row r="186" spans="1:8" s="15" customFormat="1" ht="15.75">
      <c r="A186" s="18">
        <v>3</v>
      </c>
      <c r="B186" s="31">
        <v>955</v>
      </c>
      <c r="C186" s="38" t="s">
        <v>60</v>
      </c>
      <c r="D186" s="33" t="s">
        <v>109</v>
      </c>
      <c r="E186" s="33" t="s">
        <v>116</v>
      </c>
      <c r="F186" s="33" t="s">
        <v>52</v>
      </c>
      <c r="G186" s="33" t="s">
        <v>119</v>
      </c>
      <c r="H186" s="49">
        <v>28741079.13</v>
      </c>
    </row>
    <row r="187" spans="1:8" s="15" customFormat="1" ht="78.75">
      <c r="A187" s="17">
        <v>2</v>
      </c>
      <c r="B187" s="31">
        <v>955</v>
      </c>
      <c r="C187" s="38" t="s">
        <v>142</v>
      </c>
      <c r="D187" s="33" t="s">
        <v>109</v>
      </c>
      <c r="E187" s="33" t="s">
        <v>116</v>
      </c>
      <c r="F187" s="33" t="s">
        <v>59</v>
      </c>
      <c r="G187" s="33"/>
      <c r="H187" s="48">
        <f>_xlfn.SUMIFS(H188:H1157,$B188:$B1157,$B187,$D188:$D1157,$D188,$E188:$E1157,$E188,$F188:$F1157,$F188)</f>
        <v>49883983</v>
      </c>
    </row>
    <row r="188" spans="1:8" s="15" customFormat="1" ht="15.75">
      <c r="A188" s="18">
        <v>3</v>
      </c>
      <c r="B188" s="31">
        <v>955</v>
      </c>
      <c r="C188" s="38" t="s">
        <v>60</v>
      </c>
      <c r="D188" s="33" t="s">
        <v>109</v>
      </c>
      <c r="E188" s="33" t="s">
        <v>116</v>
      </c>
      <c r="F188" s="33" t="s">
        <v>59</v>
      </c>
      <c r="G188" s="33" t="s">
        <v>119</v>
      </c>
      <c r="H188" s="49">
        <v>49883983</v>
      </c>
    </row>
    <row r="189" spans="1:8" s="15" customFormat="1" ht="15.75">
      <c r="A189" s="16">
        <v>1</v>
      </c>
      <c r="B189" s="31">
        <v>955</v>
      </c>
      <c r="C189" s="38" t="s">
        <v>88</v>
      </c>
      <c r="D189" s="33" t="s">
        <v>109</v>
      </c>
      <c r="E189" s="33" t="s">
        <v>106</v>
      </c>
      <c r="F189" s="33"/>
      <c r="G189" s="33"/>
      <c r="H189" s="48">
        <f>_xlfn.SUMIFS(H190:H1160,$B190:$B1160,$B190,$D190:$D1160,$D190,$E190:$E1160,$E190)/2</f>
        <v>7720500</v>
      </c>
    </row>
    <row r="190" spans="1:8" s="15" customFormat="1" ht="47.25">
      <c r="A190" s="17">
        <v>2</v>
      </c>
      <c r="B190" s="31">
        <v>955</v>
      </c>
      <c r="C190" s="38" t="s">
        <v>164</v>
      </c>
      <c r="D190" s="33" t="s">
        <v>109</v>
      </c>
      <c r="E190" s="33" t="s">
        <v>106</v>
      </c>
      <c r="F190" s="33" t="s">
        <v>163</v>
      </c>
      <c r="G190" s="33"/>
      <c r="H190" s="48">
        <f>_xlfn.SUMIFS(H191:H1160,$B191:$B1160,$B190,$D191:$D1160,$D191,$E191:$E1160,$E191,$F191:$F1160,$F191)</f>
        <v>7720500</v>
      </c>
    </row>
    <row r="191" spans="1:8" s="15" customFormat="1" ht="15.75">
      <c r="A191" s="18">
        <v>3</v>
      </c>
      <c r="B191" s="31">
        <v>955</v>
      </c>
      <c r="C191" s="38" t="s">
        <v>60</v>
      </c>
      <c r="D191" s="33" t="s">
        <v>109</v>
      </c>
      <c r="E191" s="33" t="s">
        <v>106</v>
      </c>
      <c r="F191" s="33" t="s">
        <v>163</v>
      </c>
      <c r="G191" s="33" t="s">
        <v>119</v>
      </c>
      <c r="H191" s="49">
        <v>7720500</v>
      </c>
    </row>
    <row r="192" spans="1:8" s="15" customFormat="1" ht="15.75">
      <c r="A192" s="16">
        <v>1</v>
      </c>
      <c r="B192" s="31">
        <v>955</v>
      </c>
      <c r="C192" s="38" t="s">
        <v>27</v>
      </c>
      <c r="D192" s="33" t="s">
        <v>109</v>
      </c>
      <c r="E192" s="33" t="s">
        <v>109</v>
      </c>
      <c r="F192" s="33"/>
      <c r="G192" s="33"/>
      <c r="H192" s="48">
        <f>_xlfn.SUMIFS(H193:H1163,$B193:$B1163,$B193,$D193:$D1163,$D193,$E193:$E1163,$E193)/2</f>
        <v>7349700.0600000005</v>
      </c>
    </row>
    <row r="193" spans="1:8" s="15" customFormat="1" ht="31.5">
      <c r="A193" s="17">
        <v>2</v>
      </c>
      <c r="B193" s="31">
        <v>955</v>
      </c>
      <c r="C193" s="38" t="s">
        <v>189</v>
      </c>
      <c r="D193" s="33" t="s">
        <v>109</v>
      </c>
      <c r="E193" s="33" t="s">
        <v>109</v>
      </c>
      <c r="F193" s="33" t="s">
        <v>28</v>
      </c>
      <c r="G193" s="33"/>
      <c r="H193" s="48">
        <f>_xlfn.SUMIFS(H194:H1163,$B194:$B1163,$B193,$D194:$D1163,$D194,$E194:$E1163,$E194,$F194:$F1163,$F194)</f>
        <v>3802061.31</v>
      </c>
    </row>
    <row r="194" spans="1:8" s="15" customFormat="1" ht="15.75">
      <c r="A194" s="18">
        <v>3</v>
      </c>
      <c r="B194" s="31">
        <v>955</v>
      </c>
      <c r="C194" s="38" t="s">
        <v>60</v>
      </c>
      <c r="D194" s="33" t="s">
        <v>109</v>
      </c>
      <c r="E194" s="33" t="s">
        <v>109</v>
      </c>
      <c r="F194" s="33" t="s">
        <v>28</v>
      </c>
      <c r="G194" s="33" t="s">
        <v>119</v>
      </c>
      <c r="H194" s="49">
        <v>3802061.31</v>
      </c>
    </row>
    <row r="195" spans="1:8" s="15" customFormat="1" ht="47.25">
      <c r="A195" s="17">
        <v>2</v>
      </c>
      <c r="B195" s="31">
        <v>955</v>
      </c>
      <c r="C195" s="41" t="s">
        <v>149</v>
      </c>
      <c r="D195" s="33" t="s">
        <v>109</v>
      </c>
      <c r="E195" s="33" t="s">
        <v>109</v>
      </c>
      <c r="F195" s="33" t="s">
        <v>89</v>
      </c>
      <c r="G195" s="33"/>
      <c r="H195" s="48">
        <f>_xlfn.SUMIFS(H196:H1165,$B196:$B1165,$B195,$D196:$D1165,$D196,$E196:$E1165,$E196,$F196:$F1165,$F196)</f>
        <v>3055511.75</v>
      </c>
    </row>
    <row r="196" spans="1:8" s="15" customFormat="1" ht="15.75">
      <c r="A196" s="18">
        <v>3</v>
      </c>
      <c r="B196" s="31">
        <v>955</v>
      </c>
      <c r="C196" s="38" t="s">
        <v>60</v>
      </c>
      <c r="D196" s="33" t="s">
        <v>109</v>
      </c>
      <c r="E196" s="33" t="s">
        <v>109</v>
      </c>
      <c r="F196" s="33" t="s">
        <v>89</v>
      </c>
      <c r="G196" s="33" t="s">
        <v>119</v>
      </c>
      <c r="H196" s="49">
        <v>3055511.75</v>
      </c>
    </row>
    <row r="197" spans="1:8" s="15" customFormat="1" ht="31.5">
      <c r="A197" s="17">
        <v>2</v>
      </c>
      <c r="B197" s="31">
        <v>955</v>
      </c>
      <c r="C197" s="38" t="s">
        <v>87</v>
      </c>
      <c r="D197" s="33" t="s">
        <v>109</v>
      </c>
      <c r="E197" s="33" t="s">
        <v>109</v>
      </c>
      <c r="F197" s="33" t="s">
        <v>165</v>
      </c>
      <c r="G197" s="33"/>
      <c r="H197" s="48">
        <f>_xlfn.SUMIFS(H198:H1167,$B198:$B1167,$B197,$D198:$D1167,$D198,$E198:$E1167,$E198,$F198:$F1167,$F198)</f>
        <v>492127</v>
      </c>
    </row>
    <row r="198" spans="1:8" s="15" customFormat="1" ht="31.5">
      <c r="A198" s="18">
        <v>3</v>
      </c>
      <c r="B198" s="31">
        <v>955</v>
      </c>
      <c r="C198" s="38" t="s">
        <v>13</v>
      </c>
      <c r="D198" s="33" t="s">
        <v>109</v>
      </c>
      <c r="E198" s="33" t="s">
        <v>109</v>
      </c>
      <c r="F198" s="33" t="s">
        <v>165</v>
      </c>
      <c r="G198" s="33" t="s">
        <v>101</v>
      </c>
      <c r="H198" s="49">
        <v>492127</v>
      </c>
    </row>
    <row r="199" spans="1:8" s="15" customFormat="1" ht="15.75">
      <c r="A199" s="16">
        <v>1</v>
      </c>
      <c r="B199" s="31">
        <v>955</v>
      </c>
      <c r="C199" s="38" t="s">
        <v>30</v>
      </c>
      <c r="D199" s="33" t="s">
        <v>111</v>
      </c>
      <c r="E199" s="33" t="s">
        <v>97</v>
      </c>
      <c r="F199" s="33"/>
      <c r="G199" s="33"/>
      <c r="H199" s="48">
        <f>_xlfn.SUMIFS(H200:H1170,$B200:$B1170,$B200,$D200:$D1170,$D200,$E200:$E1170,$E200)/2</f>
        <v>12761595.969999999</v>
      </c>
    </row>
    <row r="200" spans="1:8" s="15" customFormat="1" ht="31.5">
      <c r="A200" s="17">
        <v>2</v>
      </c>
      <c r="B200" s="31">
        <v>955</v>
      </c>
      <c r="C200" s="38" t="s">
        <v>139</v>
      </c>
      <c r="D200" s="33" t="s">
        <v>111</v>
      </c>
      <c r="E200" s="33" t="s">
        <v>97</v>
      </c>
      <c r="F200" s="33" t="s">
        <v>31</v>
      </c>
      <c r="G200" s="33"/>
      <c r="H200" s="48">
        <f>_xlfn.SUMIFS(H201:H1170,$B201:$B1170,$B200,$D201:$D1170,$D201,$E201:$E1170,$E201,$F201:$F1170,$F201)</f>
        <v>7209995.97</v>
      </c>
    </row>
    <row r="201" spans="1:8" s="15" customFormat="1" ht="15.75">
      <c r="A201" s="18">
        <v>3</v>
      </c>
      <c r="B201" s="31">
        <v>955</v>
      </c>
      <c r="C201" s="38" t="s">
        <v>60</v>
      </c>
      <c r="D201" s="33" t="s">
        <v>111</v>
      </c>
      <c r="E201" s="33" t="s">
        <v>97</v>
      </c>
      <c r="F201" s="33" t="s">
        <v>31</v>
      </c>
      <c r="G201" s="33" t="s">
        <v>119</v>
      </c>
      <c r="H201" s="49">
        <v>7209995.97</v>
      </c>
    </row>
    <row r="202" spans="1:8" s="15" customFormat="1" ht="78.75">
      <c r="A202" s="17">
        <v>2</v>
      </c>
      <c r="B202" s="31">
        <v>955</v>
      </c>
      <c r="C202" s="38" t="s">
        <v>142</v>
      </c>
      <c r="D202" s="33" t="s">
        <v>111</v>
      </c>
      <c r="E202" s="33" t="s">
        <v>97</v>
      </c>
      <c r="F202" s="33" t="s">
        <v>59</v>
      </c>
      <c r="G202" s="33" t="s">
        <v>99</v>
      </c>
      <c r="H202" s="48">
        <f>_xlfn.SUMIFS(H203:H1172,$B203:$B1172,$B202,$D203:$D1172,$D203,$E203:$E1172,$E203,$F203:$F1172,$F203)</f>
        <v>5551600</v>
      </c>
    </row>
    <row r="203" spans="1:8" s="15" customFormat="1" ht="15.75">
      <c r="A203" s="18">
        <v>3</v>
      </c>
      <c r="B203" s="31">
        <v>955</v>
      </c>
      <c r="C203" s="38" t="s">
        <v>60</v>
      </c>
      <c r="D203" s="33" t="s">
        <v>111</v>
      </c>
      <c r="E203" s="33" t="s">
        <v>97</v>
      </c>
      <c r="F203" s="33" t="s">
        <v>59</v>
      </c>
      <c r="G203" s="33" t="s">
        <v>119</v>
      </c>
      <c r="H203" s="49">
        <v>5551600</v>
      </c>
    </row>
    <row r="204" spans="1:8" s="15" customFormat="1" ht="15.75">
      <c r="A204" s="16">
        <v>1</v>
      </c>
      <c r="B204" s="31">
        <v>955</v>
      </c>
      <c r="C204" s="38" t="s">
        <v>180</v>
      </c>
      <c r="D204" s="33" t="s">
        <v>117</v>
      </c>
      <c r="E204" s="33" t="s">
        <v>116</v>
      </c>
      <c r="F204" s="33"/>
      <c r="G204" s="33"/>
      <c r="H204" s="48">
        <f>_xlfn.SUMIFS(H205:H1175,$B205:$B1175,$B205,$D205:$D1175,$D205,$E205:$E1175,$E205)/2</f>
        <v>5307127.080000001</v>
      </c>
    </row>
    <row r="205" spans="1:8" s="15" customFormat="1" ht="47.25">
      <c r="A205" s="17">
        <v>2</v>
      </c>
      <c r="B205" s="31">
        <v>955</v>
      </c>
      <c r="C205" s="38" t="s">
        <v>81</v>
      </c>
      <c r="D205" s="33" t="s">
        <v>117</v>
      </c>
      <c r="E205" s="33" t="s">
        <v>116</v>
      </c>
      <c r="F205" s="33" t="s">
        <v>82</v>
      </c>
      <c r="G205" s="33"/>
      <c r="H205" s="48">
        <f>_xlfn.SUMIFS(H206:H1175,$B206:$B1175,$B205,$D206:$D1175,$D206,$E206:$E1175,$E206,$F206:$F1175,$F206)</f>
        <v>5307127.08</v>
      </c>
    </row>
    <row r="206" spans="1:8" s="15" customFormat="1" ht="110.25">
      <c r="A206" s="18">
        <v>3</v>
      </c>
      <c r="B206" s="31">
        <v>955</v>
      </c>
      <c r="C206" s="35" t="s">
        <v>168</v>
      </c>
      <c r="D206" s="33" t="s">
        <v>117</v>
      </c>
      <c r="E206" s="33" t="s">
        <v>116</v>
      </c>
      <c r="F206" s="33" t="s">
        <v>82</v>
      </c>
      <c r="G206" s="33" t="s">
        <v>166</v>
      </c>
      <c r="H206" s="49">
        <v>4970438.2</v>
      </c>
    </row>
    <row r="207" spans="1:8" s="15" customFormat="1" ht="15.75">
      <c r="A207" s="18">
        <v>3</v>
      </c>
      <c r="B207" s="31">
        <v>955</v>
      </c>
      <c r="C207" s="38" t="s">
        <v>60</v>
      </c>
      <c r="D207" s="33" t="s">
        <v>117</v>
      </c>
      <c r="E207" s="33" t="s">
        <v>116</v>
      </c>
      <c r="F207" s="33" t="s">
        <v>82</v>
      </c>
      <c r="G207" s="33" t="s">
        <v>119</v>
      </c>
      <c r="H207" s="49">
        <v>336688.88</v>
      </c>
    </row>
    <row r="208" spans="1:8" s="15" customFormat="1" ht="15.75">
      <c r="A208" s="16">
        <v>1</v>
      </c>
      <c r="B208" s="31">
        <v>955</v>
      </c>
      <c r="C208" s="38" t="s">
        <v>90</v>
      </c>
      <c r="D208" s="33" t="s">
        <v>112</v>
      </c>
      <c r="E208" s="33" t="s">
        <v>97</v>
      </c>
      <c r="F208" s="33" t="s">
        <v>8</v>
      </c>
      <c r="G208" s="33" t="s">
        <v>99</v>
      </c>
      <c r="H208" s="48">
        <f>_xlfn.SUMIFS(H209:H1179,$B209:$B1179,$B209,$D209:$D1179,$D209,$E209:$E1179,$E209)/2</f>
        <v>1262043.89</v>
      </c>
    </row>
    <row r="209" spans="1:8" s="15" customFormat="1" ht="31.5">
      <c r="A209" s="17">
        <v>2</v>
      </c>
      <c r="B209" s="31">
        <v>955</v>
      </c>
      <c r="C209" s="44" t="s">
        <v>41</v>
      </c>
      <c r="D209" s="33" t="s">
        <v>112</v>
      </c>
      <c r="E209" s="33" t="s">
        <v>97</v>
      </c>
      <c r="F209" s="45" t="s">
        <v>169</v>
      </c>
      <c r="G209" s="33"/>
      <c r="H209" s="48">
        <f>_xlfn.SUMIFS(H210:H1179,$B210:$B1179,$B209,$D210:$D1179,$D210,$E210:$E1179,$E210,$F210:$F1179,$F210)</f>
        <v>1262043.89</v>
      </c>
    </row>
    <row r="210" spans="1:8" s="15" customFormat="1" ht="31.5">
      <c r="A210" s="18">
        <v>3</v>
      </c>
      <c r="B210" s="31">
        <v>955</v>
      </c>
      <c r="C210" s="38" t="s">
        <v>25</v>
      </c>
      <c r="D210" s="33" t="s">
        <v>112</v>
      </c>
      <c r="E210" s="33" t="s">
        <v>97</v>
      </c>
      <c r="F210" s="33" t="s">
        <v>169</v>
      </c>
      <c r="G210" s="33" t="s">
        <v>108</v>
      </c>
      <c r="H210" s="49">
        <v>1262043.89</v>
      </c>
    </row>
    <row r="211" spans="1:8" s="15" customFormat="1" ht="15.75">
      <c r="A211" s="16">
        <v>1</v>
      </c>
      <c r="B211" s="31">
        <v>955</v>
      </c>
      <c r="C211" s="38" t="s">
        <v>90</v>
      </c>
      <c r="D211" s="33" t="s">
        <v>112</v>
      </c>
      <c r="E211" s="33" t="s">
        <v>106</v>
      </c>
      <c r="F211" s="33" t="s">
        <v>8</v>
      </c>
      <c r="G211" s="33" t="s">
        <v>99</v>
      </c>
      <c r="H211" s="48">
        <f>_xlfn.SUMIFS(H212:H1182,$B212:$B1182,$B212,$D212:$D1182,$D212,$E212:$E1182,$E212)/2</f>
        <v>17779811.02</v>
      </c>
    </row>
    <row r="212" spans="1:8" s="15" customFormat="1" ht="15.75">
      <c r="A212" s="17">
        <v>2</v>
      </c>
      <c r="B212" s="31">
        <v>955</v>
      </c>
      <c r="C212" s="38" t="s">
        <v>131</v>
      </c>
      <c r="D212" s="33" t="s">
        <v>112</v>
      </c>
      <c r="E212" s="33" t="s">
        <v>106</v>
      </c>
      <c r="F212" s="33" t="s">
        <v>91</v>
      </c>
      <c r="G212" s="33"/>
      <c r="H212" s="48">
        <f>_xlfn.SUMIFS(H213:H1182,$B213:$B1182,$B212,$D213:$D1182,$D213,$E213:$E1182,$E213,$F213:$F1182,$F213)</f>
        <v>4015569.6</v>
      </c>
    </row>
    <row r="213" spans="1:8" s="15" customFormat="1" ht="31.5">
      <c r="A213" s="18">
        <v>3</v>
      </c>
      <c r="B213" s="31">
        <v>955</v>
      </c>
      <c r="C213" s="38" t="s">
        <v>25</v>
      </c>
      <c r="D213" s="33" t="s">
        <v>112</v>
      </c>
      <c r="E213" s="33" t="s">
        <v>106</v>
      </c>
      <c r="F213" s="33" t="s">
        <v>91</v>
      </c>
      <c r="G213" s="33" t="s">
        <v>108</v>
      </c>
      <c r="H213" s="49">
        <v>4015569.6</v>
      </c>
    </row>
    <row r="214" spans="1:8" s="15" customFormat="1" ht="47.25">
      <c r="A214" s="17">
        <v>2</v>
      </c>
      <c r="B214" s="31">
        <v>955</v>
      </c>
      <c r="C214" s="38" t="s">
        <v>81</v>
      </c>
      <c r="D214" s="33" t="s">
        <v>112</v>
      </c>
      <c r="E214" s="33" t="s">
        <v>106</v>
      </c>
      <c r="F214" s="33" t="s">
        <v>82</v>
      </c>
      <c r="G214" s="33"/>
      <c r="H214" s="48">
        <f>_xlfn.SUMIFS(H215:H1184,$B215:$B1184,$B214,$D215:$D1184,$D215,$E215:$E1184,$E215,$F215:$F1184,$F215)</f>
        <v>10536208.42</v>
      </c>
    </row>
    <row r="215" spans="1:8" s="15" customFormat="1" ht="31.5">
      <c r="A215" s="18">
        <v>3</v>
      </c>
      <c r="B215" s="31">
        <v>955</v>
      </c>
      <c r="C215" s="38" t="s">
        <v>92</v>
      </c>
      <c r="D215" s="33" t="s">
        <v>112</v>
      </c>
      <c r="E215" s="33" t="s">
        <v>106</v>
      </c>
      <c r="F215" s="33" t="s">
        <v>82</v>
      </c>
      <c r="G215" s="33" t="s">
        <v>123</v>
      </c>
      <c r="H215" s="49">
        <v>0</v>
      </c>
    </row>
    <row r="216" spans="1:8" s="15" customFormat="1" ht="31.5">
      <c r="A216" s="18">
        <v>3</v>
      </c>
      <c r="B216" s="31">
        <v>955</v>
      </c>
      <c r="C216" s="38" t="s">
        <v>25</v>
      </c>
      <c r="D216" s="33" t="s">
        <v>112</v>
      </c>
      <c r="E216" s="33" t="s">
        <v>106</v>
      </c>
      <c r="F216" s="33" t="s">
        <v>82</v>
      </c>
      <c r="G216" s="33" t="s">
        <v>108</v>
      </c>
      <c r="H216" s="49">
        <v>10536208.42</v>
      </c>
    </row>
    <row r="217" spans="1:8" s="15" customFormat="1" ht="47.25">
      <c r="A217" s="17">
        <v>2</v>
      </c>
      <c r="B217" s="31">
        <v>955</v>
      </c>
      <c r="C217" s="38" t="s">
        <v>183</v>
      </c>
      <c r="D217" s="33" t="s">
        <v>112</v>
      </c>
      <c r="E217" s="33" t="s">
        <v>106</v>
      </c>
      <c r="F217" s="33" t="s">
        <v>182</v>
      </c>
      <c r="G217" s="33"/>
      <c r="H217" s="48">
        <f>_xlfn.SUMIFS(H218:H1187,$B218:$B1187,$B217,$D218:$D1187,$D218,$E218:$E1187,$E218,$F218:$F1187,$F218)</f>
        <v>3228033</v>
      </c>
    </row>
    <row r="218" spans="1:8" s="15" customFormat="1" ht="31.5">
      <c r="A218" s="18">
        <v>3</v>
      </c>
      <c r="B218" s="31">
        <v>955</v>
      </c>
      <c r="C218" s="38" t="s">
        <v>92</v>
      </c>
      <c r="D218" s="33" t="s">
        <v>112</v>
      </c>
      <c r="E218" s="33" t="s">
        <v>106</v>
      </c>
      <c r="F218" s="33" t="s">
        <v>182</v>
      </c>
      <c r="G218" s="33" t="s">
        <v>123</v>
      </c>
      <c r="H218" s="49">
        <v>0</v>
      </c>
    </row>
    <row r="219" spans="1:8" s="15" customFormat="1" ht="31.5">
      <c r="A219" s="18">
        <v>3</v>
      </c>
      <c r="B219" s="31">
        <v>955</v>
      </c>
      <c r="C219" s="38" t="s">
        <v>25</v>
      </c>
      <c r="D219" s="33" t="s">
        <v>112</v>
      </c>
      <c r="E219" s="33" t="s">
        <v>106</v>
      </c>
      <c r="F219" s="33" t="s">
        <v>182</v>
      </c>
      <c r="G219" s="33" t="s">
        <v>108</v>
      </c>
      <c r="H219" s="49">
        <v>2508033</v>
      </c>
    </row>
    <row r="220" spans="1:8" s="15" customFormat="1" ht="15.75">
      <c r="A220" s="18">
        <v>3</v>
      </c>
      <c r="B220" s="31">
        <v>955</v>
      </c>
      <c r="C220" s="38" t="s">
        <v>60</v>
      </c>
      <c r="D220" s="33" t="s">
        <v>112</v>
      </c>
      <c r="E220" s="33" t="s">
        <v>106</v>
      </c>
      <c r="F220" s="33" t="s">
        <v>182</v>
      </c>
      <c r="G220" s="33" t="s">
        <v>119</v>
      </c>
      <c r="H220" s="49">
        <v>720000</v>
      </c>
    </row>
    <row r="221" spans="1:8" s="15" customFormat="1" ht="15.75">
      <c r="A221" s="16">
        <v>1</v>
      </c>
      <c r="B221" s="31">
        <v>955</v>
      </c>
      <c r="C221" s="38" t="s">
        <v>40</v>
      </c>
      <c r="D221" s="33" t="s">
        <v>112</v>
      </c>
      <c r="E221" s="33" t="s">
        <v>114</v>
      </c>
      <c r="F221" s="33"/>
      <c r="G221" s="33"/>
      <c r="H221" s="48">
        <f>_xlfn.SUMIFS(H222:H1192,$B222:$B1192,$B222,$D222:$D1192,$D222,$E222:$E1192,$E222)/2</f>
        <v>21379842</v>
      </c>
    </row>
    <row r="222" spans="1:8" s="15" customFormat="1" ht="78.75">
      <c r="A222" s="17">
        <v>2</v>
      </c>
      <c r="B222" s="31">
        <v>955</v>
      </c>
      <c r="C222" s="38" t="s">
        <v>184</v>
      </c>
      <c r="D222" s="33" t="s">
        <v>112</v>
      </c>
      <c r="E222" s="33" t="s">
        <v>114</v>
      </c>
      <c r="F222" s="33" t="s">
        <v>181</v>
      </c>
      <c r="G222" s="33"/>
      <c r="H222" s="48">
        <f>_xlfn.SUMIFS(H223:H1192,$B223:$B1192,$B222,$D223:$D1192,$D223,$E223:$E1192,$E223,$F223:$F1192,$F223)</f>
        <v>21379842</v>
      </c>
    </row>
    <row r="223" spans="1:8" s="15" customFormat="1" ht="15.75">
      <c r="A223" s="18">
        <v>3</v>
      </c>
      <c r="B223" s="31">
        <v>955</v>
      </c>
      <c r="C223" s="38" t="s">
        <v>175</v>
      </c>
      <c r="D223" s="33" t="s">
        <v>112</v>
      </c>
      <c r="E223" s="33" t="s">
        <v>114</v>
      </c>
      <c r="F223" s="33" t="s">
        <v>181</v>
      </c>
      <c r="G223" s="33" t="s">
        <v>176</v>
      </c>
      <c r="H223" s="49">
        <v>21379842</v>
      </c>
    </row>
    <row r="224" spans="1:8" s="15" customFormat="1" ht="15.75">
      <c r="A224" s="16">
        <v>1</v>
      </c>
      <c r="B224" s="31">
        <v>955</v>
      </c>
      <c r="C224" s="38" t="s">
        <v>33</v>
      </c>
      <c r="D224" s="33" t="s">
        <v>112</v>
      </c>
      <c r="E224" s="33" t="s">
        <v>98</v>
      </c>
      <c r="F224" s="33"/>
      <c r="G224" s="33"/>
      <c r="H224" s="48">
        <f>_xlfn.SUMIFS(H225:H1195,$B225:$B1195,$B225,$D225:$D1195,$D225,$E225:$E1195,$E225)/2</f>
        <v>1439711.34</v>
      </c>
    </row>
    <row r="225" spans="1:8" s="15" customFormat="1" ht="63">
      <c r="A225" s="17">
        <v>2</v>
      </c>
      <c r="B225" s="31">
        <v>955</v>
      </c>
      <c r="C225" s="38" t="s">
        <v>130</v>
      </c>
      <c r="D225" s="33" t="s">
        <v>112</v>
      </c>
      <c r="E225" s="33" t="s">
        <v>98</v>
      </c>
      <c r="F225" s="33" t="s">
        <v>34</v>
      </c>
      <c r="G225" s="33"/>
      <c r="H225" s="48">
        <f>_xlfn.SUMIFS(H226:H1195,$B226:$B1195,$B225,$D226:$D1195,$D226,$E226:$E1195,$E226,$F226:$F1195,$F226)</f>
        <v>970786.34</v>
      </c>
    </row>
    <row r="226" spans="1:8" s="15" customFormat="1" ht="15.75">
      <c r="A226" s="18">
        <v>3</v>
      </c>
      <c r="B226" s="31">
        <v>955</v>
      </c>
      <c r="C226" s="38" t="s">
        <v>60</v>
      </c>
      <c r="D226" s="33" t="s">
        <v>112</v>
      </c>
      <c r="E226" s="33" t="s">
        <v>98</v>
      </c>
      <c r="F226" s="33" t="s">
        <v>34</v>
      </c>
      <c r="G226" s="33" t="s">
        <v>119</v>
      </c>
      <c r="H226" s="49">
        <v>970786.34</v>
      </c>
    </row>
    <row r="227" spans="1:8" s="15" customFormat="1" ht="47.25">
      <c r="A227" s="17">
        <v>2</v>
      </c>
      <c r="B227" s="31">
        <v>955</v>
      </c>
      <c r="C227" s="38" t="s">
        <v>170</v>
      </c>
      <c r="D227" s="33" t="s">
        <v>112</v>
      </c>
      <c r="E227" s="33" t="s">
        <v>98</v>
      </c>
      <c r="F227" s="33" t="s">
        <v>43</v>
      </c>
      <c r="G227" s="33"/>
      <c r="H227" s="48">
        <f>_xlfn.SUMIFS(H228:H1197,$B228:$B1197,$B227,$D228:$D1197,$D228,$E228:$E1197,$E228,$F228:$F1197,$F228)</f>
        <v>468925</v>
      </c>
    </row>
    <row r="228" spans="1:8" s="15" customFormat="1" ht="31.5">
      <c r="A228" s="18">
        <v>3</v>
      </c>
      <c r="B228" s="31">
        <v>955</v>
      </c>
      <c r="C228" s="38" t="s">
        <v>12</v>
      </c>
      <c r="D228" s="33" t="s">
        <v>112</v>
      </c>
      <c r="E228" s="33" t="s">
        <v>98</v>
      </c>
      <c r="F228" s="33" t="s">
        <v>43</v>
      </c>
      <c r="G228" s="33" t="s">
        <v>100</v>
      </c>
      <c r="H228" s="49">
        <v>395461.78</v>
      </c>
    </row>
    <row r="229" spans="1:8" s="15" customFormat="1" ht="31.5">
      <c r="A229" s="18">
        <v>3</v>
      </c>
      <c r="B229" s="31">
        <v>955</v>
      </c>
      <c r="C229" s="38" t="s">
        <v>13</v>
      </c>
      <c r="D229" s="33" t="s">
        <v>112</v>
      </c>
      <c r="E229" s="33" t="s">
        <v>98</v>
      </c>
      <c r="F229" s="33" t="s">
        <v>43</v>
      </c>
      <c r="G229" s="33" t="s">
        <v>101</v>
      </c>
      <c r="H229" s="49">
        <v>73463.22</v>
      </c>
    </row>
    <row r="230" spans="1:8" s="15" customFormat="1" ht="15.75">
      <c r="A230" s="16">
        <v>1</v>
      </c>
      <c r="B230" s="31">
        <v>955</v>
      </c>
      <c r="C230" s="38" t="s">
        <v>37</v>
      </c>
      <c r="D230" s="33" t="s">
        <v>113</v>
      </c>
      <c r="E230" s="33" t="s">
        <v>97</v>
      </c>
      <c r="F230" s="33" t="s">
        <v>8</v>
      </c>
      <c r="G230" s="33" t="s">
        <v>99</v>
      </c>
      <c r="H230" s="48">
        <f>_xlfn.SUMIFS(H231:H1201,$B231:$B1201,$B231,$D231:$D1201,$D231,$E231:$E1201,$E231)/2</f>
        <v>5980136.71</v>
      </c>
    </row>
    <row r="231" spans="1:8" s="15" customFormat="1" ht="47.25">
      <c r="A231" s="17">
        <v>2</v>
      </c>
      <c r="B231" s="31">
        <v>955</v>
      </c>
      <c r="C231" s="38" t="s">
        <v>141</v>
      </c>
      <c r="D231" s="33" t="s">
        <v>113</v>
      </c>
      <c r="E231" s="33" t="s">
        <v>97</v>
      </c>
      <c r="F231" s="33" t="s">
        <v>38</v>
      </c>
      <c r="G231" s="33"/>
      <c r="H231" s="48">
        <f>_xlfn.SUMIFS(H232:H1201,$B232:$B1201,$B231,$D232:$D1201,$D232,$E232:$E1201,$E232,$F232:$F1201,$F232)</f>
        <v>3559936.71</v>
      </c>
    </row>
    <row r="232" spans="1:8" s="15" customFormat="1" ht="110.25">
      <c r="A232" s="18">
        <v>3</v>
      </c>
      <c r="B232" s="34">
        <v>955</v>
      </c>
      <c r="C232" s="35" t="s">
        <v>168</v>
      </c>
      <c r="D232" s="36" t="s">
        <v>113</v>
      </c>
      <c r="E232" s="33" t="s">
        <v>97</v>
      </c>
      <c r="F232" s="33" t="s">
        <v>38</v>
      </c>
      <c r="G232" s="33" t="s">
        <v>166</v>
      </c>
      <c r="H232" s="49">
        <v>1841624.64</v>
      </c>
    </row>
    <row r="233" spans="1:8" s="15" customFormat="1" ht="15.75">
      <c r="A233" s="18">
        <v>3</v>
      </c>
      <c r="B233" s="31">
        <v>955</v>
      </c>
      <c r="C233" s="37" t="s">
        <v>60</v>
      </c>
      <c r="D233" s="33" t="s">
        <v>113</v>
      </c>
      <c r="E233" s="33" t="s">
        <v>97</v>
      </c>
      <c r="F233" s="33" t="s">
        <v>38</v>
      </c>
      <c r="G233" s="33" t="s">
        <v>119</v>
      </c>
      <c r="H233" s="49">
        <v>1718312.07</v>
      </c>
    </row>
    <row r="234" spans="1:8" s="15" customFormat="1" ht="78.75">
      <c r="A234" s="17">
        <v>2</v>
      </c>
      <c r="B234" s="31">
        <v>955</v>
      </c>
      <c r="C234" s="38" t="s">
        <v>142</v>
      </c>
      <c r="D234" s="33" t="s">
        <v>113</v>
      </c>
      <c r="E234" s="33" t="s">
        <v>97</v>
      </c>
      <c r="F234" s="33" t="s">
        <v>59</v>
      </c>
      <c r="G234" s="33"/>
      <c r="H234" s="48">
        <f>_xlfn.SUMIFS(H235:H1204,$B235:$B1204,$B234,$D235:$D1204,$D235,$E235:$E1204,$E235,$F235:$F1204,$F235)</f>
        <v>2420200</v>
      </c>
    </row>
    <row r="235" spans="1:8" s="15" customFormat="1" ht="15.75">
      <c r="A235" s="18">
        <v>3</v>
      </c>
      <c r="B235" s="31">
        <v>955</v>
      </c>
      <c r="C235" s="38" t="s">
        <v>60</v>
      </c>
      <c r="D235" s="33" t="s">
        <v>113</v>
      </c>
      <c r="E235" s="33" t="s">
        <v>97</v>
      </c>
      <c r="F235" s="33" t="s">
        <v>59</v>
      </c>
      <c r="G235" s="33" t="s">
        <v>119</v>
      </c>
      <c r="H235" s="49">
        <v>2420200</v>
      </c>
    </row>
    <row r="236" spans="1:8" s="15" customFormat="1" ht="15.75">
      <c r="A236" s="16">
        <v>1</v>
      </c>
      <c r="B236" s="31">
        <v>955</v>
      </c>
      <c r="C236" s="38" t="s">
        <v>93</v>
      </c>
      <c r="D236" s="33" t="s">
        <v>115</v>
      </c>
      <c r="E236" s="33" t="s">
        <v>116</v>
      </c>
      <c r="F236" s="33" t="s">
        <v>8</v>
      </c>
      <c r="G236" s="33" t="s">
        <v>99</v>
      </c>
      <c r="H236" s="48">
        <f>_xlfn.SUMIFS(H237:H1207,$B237:$B1207,$B237,$D237:$D1207,$D237,$E237:$E1207,$E237)/2</f>
        <v>5803900</v>
      </c>
    </row>
    <row r="237" spans="1:8" s="15" customFormat="1" ht="47.25">
      <c r="A237" s="17">
        <v>2</v>
      </c>
      <c r="B237" s="31">
        <v>955</v>
      </c>
      <c r="C237" s="41" t="s">
        <v>150</v>
      </c>
      <c r="D237" s="33" t="s">
        <v>115</v>
      </c>
      <c r="E237" s="33" t="s">
        <v>116</v>
      </c>
      <c r="F237" s="33" t="s">
        <v>94</v>
      </c>
      <c r="G237" s="33"/>
      <c r="H237" s="48">
        <f>_xlfn.SUMIFS(H238:H1207,$B238:$B1207,$B237,$D238:$D1207,$D238,$E238:$E1207,$E238,$F238:$F1207,$F238)</f>
        <v>3699800</v>
      </c>
    </row>
    <row r="238" spans="1:8" s="15" customFormat="1" ht="15.75">
      <c r="A238" s="18">
        <v>3</v>
      </c>
      <c r="B238" s="31">
        <v>955</v>
      </c>
      <c r="C238" s="38" t="s">
        <v>60</v>
      </c>
      <c r="D238" s="33" t="s">
        <v>115</v>
      </c>
      <c r="E238" s="33" t="s">
        <v>116</v>
      </c>
      <c r="F238" s="33" t="s">
        <v>94</v>
      </c>
      <c r="G238" s="33" t="s">
        <v>119</v>
      </c>
      <c r="H238" s="49">
        <v>3699800</v>
      </c>
    </row>
    <row r="239" spans="1:8" s="15" customFormat="1" ht="94.5">
      <c r="A239" s="17">
        <v>2</v>
      </c>
      <c r="B239" s="31">
        <v>955</v>
      </c>
      <c r="C239" s="41" t="s">
        <v>151</v>
      </c>
      <c r="D239" s="33" t="s">
        <v>115</v>
      </c>
      <c r="E239" s="33" t="s">
        <v>116</v>
      </c>
      <c r="F239" s="33" t="s">
        <v>95</v>
      </c>
      <c r="G239" s="33" t="s">
        <v>99</v>
      </c>
      <c r="H239" s="48">
        <f>_xlfn.SUMIFS(H240:H1209,$B240:$B1209,$B239,$D240:$D1209,$D240,$E240:$E1209,$E240,$F240:$F1209,$F240)</f>
        <v>2104100</v>
      </c>
    </row>
    <row r="240" spans="1:8" s="15" customFormat="1" ht="15.75">
      <c r="A240" s="18">
        <v>3</v>
      </c>
      <c r="B240" s="31">
        <v>955</v>
      </c>
      <c r="C240" s="38" t="s">
        <v>60</v>
      </c>
      <c r="D240" s="33" t="s">
        <v>115</v>
      </c>
      <c r="E240" s="33" t="s">
        <v>116</v>
      </c>
      <c r="F240" s="33" t="s">
        <v>95</v>
      </c>
      <c r="G240" s="33" t="s">
        <v>119</v>
      </c>
      <c r="H240" s="49">
        <v>2104100</v>
      </c>
    </row>
    <row r="241" spans="1:8" s="15" customFormat="1" ht="15.75">
      <c r="A241" s="19"/>
      <c r="B241" s="30"/>
      <c r="C241" s="30" t="s">
        <v>96</v>
      </c>
      <c r="D241" s="39"/>
      <c r="E241" s="39"/>
      <c r="F241" s="39" t="s">
        <v>8</v>
      </c>
      <c r="G241" s="39"/>
      <c r="H241" s="47">
        <f>SUMIF($A10:$A241,$A10,H10:H241)</f>
        <v>518126010.1999999</v>
      </c>
    </row>
  </sheetData>
  <sheetProtection/>
  <autoFilter ref="A6:H241"/>
  <mergeCells count="9">
    <mergeCell ref="F1:H1"/>
    <mergeCell ref="C3:H3"/>
    <mergeCell ref="H6:H9"/>
    <mergeCell ref="B6:B9"/>
    <mergeCell ref="C6:C9"/>
    <mergeCell ref="D6:D9"/>
    <mergeCell ref="E6:E9"/>
    <mergeCell ref="F6:F9"/>
    <mergeCell ref="G6:G9"/>
  </mergeCells>
  <printOptions/>
  <pageMargins left="0.31496062992125984" right="0.31496062992125984" top="0.31496062992125984" bottom="0.31496062992125984" header="0" footer="0"/>
  <pageSetup fitToHeight="0" fitToWidth="1" horizontalDpi="600" verticalDpi="600" orientation="portrait" paperSize="9" scale="6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17"/>
  <sheetViews>
    <sheetView zoomScale="115" zoomScaleNormal="115" zoomScalePageLayoutView="0" workbookViewId="0" topLeftCell="A1">
      <selection activeCell="H3" sqref="H3"/>
    </sheetView>
  </sheetViews>
  <sheetFormatPr defaultColWidth="9.140625" defaultRowHeight="15"/>
  <cols>
    <col min="1" max="1" width="9.140625" style="5" customWidth="1"/>
    <col min="2" max="2" width="24.8515625" style="5" customWidth="1"/>
    <col min="3" max="3" width="9.421875" style="5" customWidth="1"/>
    <col min="4" max="4" width="19.57421875" style="5" customWidth="1"/>
    <col min="5" max="5" width="20.00390625" style="5" customWidth="1"/>
    <col min="6" max="6" width="17.28125" style="5" customWidth="1"/>
    <col min="7" max="7" width="18.28125" style="5" customWidth="1"/>
    <col min="8" max="16384" width="9.140625" style="5" customWidth="1"/>
  </cols>
  <sheetData>
    <row r="3" spans="2:7" ht="15" customHeight="1">
      <c r="B3" s="54" t="s">
        <v>137</v>
      </c>
      <c r="C3" s="54" t="s">
        <v>135</v>
      </c>
      <c r="D3" s="57" t="s">
        <v>127</v>
      </c>
      <c r="E3" s="57"/>
      <c r="F3" s="57" t="s">
        <v>128</v>
      </c>
      <c r="G3" s="57"/>
    </row>
    <row r="4" spans="2:7" ht="15">
      <c r="B4" s="55"/>
      <c r="C4" s="55"/>
      <c r="D4" s="57"/>
      <c r="E4" s="57"/>
      <c r="F4" s="57"/>
      <c r="G4" s="57"/>
    </row>
    <row r="5" spans="2:7" ht="0.75" customHeight="1">
      <c r="B5" s="55"/>
      <c r="C5" s="55"/>
      <c r="D5" s="57"/>
      <c r="E5" s="57"/>
      <c r="F5" s="57"/>
      <c r="G5" s="57"/>
    </row>
    <row r="6" spans="2:7" ht="15" customHeight="1" hidden="1">
      <c r="B6" s="55"/>
      <c r="C6" s="55"/>
      <c r="D6" s="57"/>
      <c r="E6" s="57"/>
      <c r="F6" s="57"/>
      <c r="G6" s="57"/>
    </row>
    <row r="7" spans="2:7" ht="15">
      <c r="B7" s="55"/>
      <c r="C7" s="55"/>
      <c r="D7" s="57" t="s">
        <v>6</v>
      </c>
      <c r="E7" s="57" t="s">
        <v>126</v>
      </c>
      <c r="F7" s="57" t="s">
        <v>6</v>
      </c>
      <c r="G7" s="57" t="s">
        <v>126</v>
      </c>
    </row>
    <row r="8" spans="2:7" ht="15">
      <c r="B8" s="55"/>
      <c r="C8" s="55"/>
      <c r="D8" s="57"/>
      <c r="E8" s="57"/>
      <c r="F8" s="57"/>
      <c r="G8" s="57"/>
    </row>
    <row r="9" spans="2:7" ht="15">
      <c r="B9" s="55"/>
      <c r="C9" s="55"/>
      <c r="D9" s="57"/>
      <c r="E9" s="57"/>
      <c r="F9" s="57"/>
      <c r="G9" s="57"/>
    </row>
    <row r="10" spans="2:7" ht="2.25" customHeight="1">
      <c r="B10" s="56"/>
      <c r="C10" s="56"/>
      <c r="D10" s="57"/>
      <c r="E10" s="57"/>
      <c r="F10" s="57"/>
      <c r="G10" s="57"/>
    </row>
    <row r="11" spans="2:7" ht="15">
      <c r="B11" s="1">
        <v>0</v>
      </c>
      <c r="C11" s="1" t="s">
        <v>132</v>
      </c>
      <c r="D11" s="4">
        <f>SUMIF('Приложение №4'!$A$10:$A1007,0,'Приложение №4'!$H$10:$H1007)</f>
        <v>518126010.1999999</v>
      </c>
      <c r="E11" s="4" t="e">
        <f>SUMIF('Приложение №4'!$A$10:$A1007,0,'Приложение №4'!#REF!)</f>
        <v>#REF!</v>
      </c>
      <c r="F11" s="4" t="e">
        <f>SUMIF('Приложение №4'!$A$10:$A1007,0,'Приложение №4'!#REF!)</f>
        <v>#REF!</v>
      </c>
      <c r="G11" s="4" t="e">
        <f>SUMIF('Приложение №4'!$A$10:$A1007,0,'Приложение №4'!#REF!)</f>
        <v>#REF!</v>
      </c>
    </row>
    <row r="12" spans="2:7" ht="15">
      <c r="B12" s="2">
        <v>1</v>
      </c>
      <c r="C12" s="2" t="s">
        <v>133</v>
      </c>
      <c r="D12" s="6">
        <f>SUMIF('Приложение №4'!$A$10:$A1008,1,'Приложение №4'!$H$10:$H1008)</f>
        <v>518126010.2</v>
      </c>
      <c r="E12" s="6" t="e">
        <f>SUMIF('Приложение №4'!$A$10:$A1008,1,'Приложение №4'!#REF!)</f>
        <v>#REF!</v>
      </c>
      <c r="F12" s="6" t="e">
        <f>SUMIF('Приложение №4'!$A$10:$A1008,1,'Приложение №4'!#REF!)</f>
        <v>#REF!</v>
      </c>
      <c r="G12" s="6" t="e">
        <f>SUMIF('Приложение №4'!$A$10:$A1008,1,'Приложение №4'!#REF!)</f>
        <v>#REF!</v>
      </c>
    </row>
    <row r="13" spans="2:7" ht="15">
      <c r="B13" s="3">
        <v>2</v>
      </c>
      <c r="C13" s="3" t="s">
        <v>136</v>
      </c>
      <c r="D13" s="7">
        <f>SUMIF('Приложение №4'!$A$10:$A1009,2,'Приложение №4'!$H$10:$H1009)</f>
        <v>518126010.2</v>
      </c>
      <c r="E13" s="7" t="e">
        <f>SUMIF('Приложение №4'!$A$10:$A1009,2,'Приложение №4'!#REF!)</f>
        <v>#REF!</v>
      </c>
      <c r="F13" s="7" t="e">
        <f>SUMIF('Приложение №4'!$A$10:$A1009,2,'Приложение №4'!#REF!)</f>
        <v>#REF!</v>
      </c>
      <c r="G13" s="7" t="e">
        <f>SUMIF('Приложение №4'!$A$10:$A1009,2,'Приложение №4'!#REF!)</f>
        <v>#REF!</v>
      </c>
    </row>
    <row r="14" spans="2:7" s="22" customFormat="1" ht="78" customHeight="1">
      <c r="B14" s="20" t="s">
        <v>138</v>
      </c>
      <c r="C14" s="20" t="s">
        <v>134</v>
      </c>
      <c r="D14" s="21">
        <f>SUMIF('Приложение №4'!$A$10:$A1010,3,'Приложение №4'!$H$10:$H1010)</f>
        <v>518126010.2</v>
      </c>
      <c r="E14" s="21" t="e">
        <f>SUMIF('Приложение №4'!$A$10:$A1010,3,'Приложение №4'!#REF!)</f>
        <v>#REF!</v>
      </c>
      <c r="F14" s="21" t="e">
        <f>SUMIF('Приложение №4'!$A$10:$A1010,3,'Приложение №4'!#REF!)</f>
        <v>#REF!</v>
      </c>
      <c r="G14" s="21" t="e">
        <f>SUMIF('Приложение №4'!$A$10:$A1010,3,'Приложение №4'!#REF!)</f>
        <v>#REF!</v>
      </c>
    </row>
    <row r="15" spans="2:7" ht="15">
      <c r="B15" s="8">
        <v>0</v>
      </c>
      <c r="C15" s="8" t="s">
        <v>132</v>
      </c>
      <c r="D15" s="9">
        <f>D14-D11</f>
        <v>0</v>
      </c>
      <c r="E15" s="9" t="e">
        <f>E14-E11</f>
        <v>#REF!</v>
      </c>
      <c r="F15" s="9" t="e">
        <f>F14-F11</f>
        <v>#REF!</v>
      </c>
      <c r="G15" s="9" t="e">
        <f>G14-G11</f>
        <v>#REF!</v>
      </c>
    </row>
    <row r="16" spans="2:7" ht="15">
      <c r="B16" s="8">
        <v>1</v>
      </c>
      <c r="C16" s="8" t="s">
        <v>133</v>
      </c>
      <c r="D16" s="9">
        <f>D14-D12</f>
        <v>0</v>
      </c>
      <c r="E16" s="9" t="e">
        <f>E14-E12</f>
        <v>#REF!</v>
      </c>
      <c r="F16" s="9" t="e">
        <f>F14-F12</f>
        <v>#REF!</v>
      </c>
      <c r="G16" s="9" t="e">
        <f>G14-G12</f>
        <v>#REF!</v>
      </c>
    </row>
    <row r="17" spans="2:7" ht="15">
      <c r="B17" s="8">
        <v>2</v>
      </c>
      <c r="C17" s="8" t="s">
        <v>136</v>
      </c>
      <c r="D17" s="9">
        <f>D14-D13</f>
        <v>0</v>
      </c>
      <c r="E17" s="9" t="e">
        <f>E14-E13</f>
        <v>#REF!</v>
      </c>
      <c r="F17" s="9" t="e">
        <f>F14-F13</f>
        <v>#REF!</v>
      </c>
      <c r="G17" s="9" t="e">
        <f>G14-G13</f>
        <v>#REF!</v>
      </c>
    </row>
  </sheetData>
  <sheetProtection/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Светлана Викторовна Федотова</cp:lastModifiedBy>
  <cp:lastPrinted>2019-03-19T12:45:56Z</cp:lastPrinted>
  <dcterms:created xsi:type="dcterms:W3CDTF">2017-09-27T09:31:38Z</dcterms:created>
  <dcterms:modified xsi:type="dcterms:W3CDTF">2019-04-30T06:19:25Z</dcterms:modified>
  <cp:category/>
  <cp:version/>
  <cp:contentType/>
  <cp:contentStatus/>
</cp:coreProperties>
</file>